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\\sano.local\Public_new\佐野市共有1\1495介護保険課\03事業所指導係（H30～）\500_介護施設等の整備に関すること\501_整備事業者の公募に関すること\R04\04_募集要項\01_地域密着型特別養護老人ホーム\"/>
    </mc:Choice>
  </mc:AlternateContent>
  <bookViews>
    <workbookView xWindow="0" yWindow="0" windowWidth="20490" windowHeight="7440" tabRatio="668"/>
  </bookViews>
  <sheets>
    <sheet name="（別b）資金計画" sheetId="1" r:id="rId1"/>
    <sheet name="（参07）居住費等計算書" sheetId="13" r:id="rId2"/>
    <sheet name="単価等" sheetId="11" r:id="rId3"/>
    <sheet name="建築" sheetId="8" r:id="rId4"/>
    <sheet name="開設準備" sheetId="9" r:id="rId5"/>
    <sheet name="基準事業費" sheetId="10" r:id="rId6"/>
    <sheet name="運転資金" sheetId="7" r:id="rId7"/>
    <sheet name="法人事務費" sheetId="12" r:id="rId8"/>
  </sheets>
  <definedNames>
    <definedName name="_xlnm.Print_Area" localSheetId="0">'（別b）資金計画'!$A$1:$O$38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1" l="1"/>
  <c r="L28" i="1"/>
  <c r="D27" i="1"/>
  <c r="D5" i="7" l="1"/>
  <c r="C5" i="7"/>
  <c r="J24" i="11"/>
  <c r="K24" i="11"/>
  <c r="D25" i="11"/>
  <c r="N25" i="11"/>
  <c r="M23" i="11"/>
  <c r="E24" i="11"/>
  <c r="K25" i="11"/>
  <c r="J25" i="11"/>
  <c r="D23" i="11"/>
  <c r="D26" i="11"/>
  <c r="G24" i="11"/>
  <c r="H23" i="11"/>
  <c r="J23" i="11"/>
  <c r="H24" i="11"/>
  <c r="G23" i="11"/>
  <c r="E23" i="11"/>
  <c r="J26" i="11"/>
  <c r="G26" i="11"/>
  <c r="E26" i="11"/>
  <c r="G25" i="11"/>
  <c r="K23" i="11"/>
  <c r="D24" i="11"/>
  <c r="M24" i="11"/>
  <c r="M25" i="11"/>
  <c r="H25" i="11"/>
  <c r="K26" i="11"/>
  <c r="N24" i="11"/>
  <c r="N23" i="11"/>
  <c r="H26" i="11"/>
  <c r="E25" i="11"/>
  <c r="N5" i="1" l="1"/>
  <c r="G3" i="13"/>
  <c r="C4" i="13" s="1"/>
  <c r="F5" i="13"/>
  <c r="E5" i="13"/>
  <c r="D5" i="13"/>
  <c r="C5" i="13"/>
  <c r="H14" i="1"/>
  <c r="D4" i="13" l="1"/>
  <c r="C12" i="13"/>
  <c r="C15" i="13"/>
  <c r="C17" i="13"/>
  <c r="C13" i="13"/>
  <c r="C16" i="13"/>
  <c r="F4" i="13"/>
  <c r="E4" i="13"/>
  <c r="L19" i="1"/>
  <c r="J19" i="1"/>
  <c r="H19" i="1"/>
  <c r="L14" i="1"/>
  <c r="J14" i="1"/>
  <c r="H22" i="1"/>
  <c r="D18" i="1"/>
  <c r="D17" i="1"/>
  <c r="D16" i="1"/>
  <c r="D26" i="1"/>
  <c r="D25" i="1"/>
  <c r="D23" i="1"/>
  <c r="D35" i="1"/>
  <c r="E16" i="11"/>
  <c r="D15" i="11"/>
  <c r="E22" i="11"/>
  <c r="D19" i="11"/>
  <c r="E17" i="11"/>
  <c r="E11" i="11"/>
  <c r="D21" i="11"/>
  <c r="D10" i="11"/>
  <c r="E9" i="11"/>
  <c r="D20" i="11"/>
  <c r="E13" i="11"/>
  <c r="D14" i="11"/>
  <c r="E10" i="11"/>
  <c r="D22" i="11"/>
  <c r="E21" i="11"/>
  <c r="E19" i="11"/>
  <c r="D8" i="11"/>
  <c r="D12" i="11"/>
  <c r="E20" i="11"/>
  <c r="D16" i="11"/>
  <c r="E15" i="11"/>
  <c r="D17" i="11"/>
  <c r="D9" i="11"/>
  <c r="E8" i="11"/>
  <c r="E12" i="11"/>
  <c r="D11" i="11"/>
  <c r="E7" i="11"/>
  <c r="D18" i="11"/>
  <c r="D7" i="11"/>
  <c r="E18" i="11"/>
  <c r="D13" i="11"/>
  <c r="E14" i="11"/>
  <c r="G4" i="13" l="1"/>
  <c r="D17" i="13"/>
  <c r="D16" i="13"/>
  <c r="D15" i="13"/>
  <c r="D13" i="13"/>
  <c r="D12" i="13"/>
  <c r="E17" i="13"/>
  <c r="E13" i="13"/>
  <c r="E12" i="13"/>
  <c r="E15" i="13"/>
  <c r="E16" i="13"/>
  <c r="F13" i="13"/>
  <c r="F16" i="13"/>
  <c r="F17" i="13"/>
  <c r="F15" i="13"/>
  <c r="F12" i="13"/>
  <c r="L22" i="1"/>
  <c r="J22" i="1"/>
  <c r="D24" i="1"/>
  <c r="D21" i="1"/>
  <c r="G5" i="13" l="1"/>
  <c r="L24" i="1" l="1"/>
  <c r="J24" i="1"/>
  <c r="H24" i="1"/>
  <c r="F24" i="1"/>
  <c r="H20" i="11"/>
  <c r="J17" i="11"/>
  <c r="K20" i="11"/>
  <c r="G19" i="11"/>
  <c r="K19" i="11"/>
  <c r="J16" i="11"/>
  <c r="J13" i="11"/>
  <c r="J12" i="11"/>
  <c r="J8" i="11"/>
  <c r="H15" i="11"/>
  <c r="K5" i="11"/>
  <c r="G10" i="11"/>
  <c r="J11" i="11"/>
  <c r="H13" i="11"/>
  <c r="H21" i="11"/>
  <c r="H7" i="11"/>
  <c r="H5" i="11"/>
  <c r="K8" i="11"/>
  <c r="J15" i="11"/>
  <c r="G5" i="11"/>
  <c r="K16" i="11"/>
  <c r="N26" i="11"/>
  <c r="G17" i="11"/>
  <c r="H11" i="11"/>
  <c r="G22" i="11"/>
  <c r="H6" i="11"/>
  <c r="J5" i="11"/>
  <c r="K10" i="11"/>
  <c r="G12" i="11"/>
  <c r="H18" i="11"/>
  <c r="G20" i="11"/>
  <c r="K22" i="11"/>
  <c r="H14" i="11"/>
  <c r="H16" i="11"/>
  <c r="J19" i="11"/>
  <c r="J14" i="11"/>
  <c r="G8" i="11"/>
  <c r="E6" i="11"/>
  <c r="G15" i="11"/>
  <c r="H19" i="11"/>
  <c r="M26" i="11"/>
  <c r="K17" i="11"/>
  <c r="D5" i="11"/>
  <c r="K7" i="11"/>
  <c r="J10" i="11"/>
  <c r="H17" i="11"/>
  <c r="E5" i="11"/>
  <c r="H10" i="11"/>
  <c r="G7" i="11"/>
  <c r="K11" i="11"/>
  <c r="G6" i="11"/>
  <c r="J9" i="11"/>
  <c r="G21" i="11"/>
  <c r="J6" i="11"/>
  <c r="K18" i="11"/>
  <c r="K21" i="11"/>
  <c r="G11" i="11"/>
  <c r="K13" i="11"/>
  <c r="J21" i="11"/>
  <c r="G16" i="11"/>
  <c r="H12" i="11"/>
  <c r="G13" i="11"/>
  <c r="G14" i="11"/>
  <c r="K9" i="11"/>
  <c r="K14" i="11"/>
  <c r="J22" i="11"/>
  <c r="K15" i="11"/>
  <c r="J20" i="11"/>
  <c r="H9" i="11"/>
  <c r="J18" i="11"/>
  <c r="H8" i="11"/>
  <c r="K12" i="11"/>
  <c r="H22" i="11"/>
  <c r="G18" i="11"/>
  <c r="G9" i="11"/>
  <c r="K6" i="11"/>
  <c r="J7" i="11"/>
  <c r="D6" i="11"/>
  <c r="H29" i="1" l="1"/>
  <c r="L29" i="1"/>
  <c r="H35" i="1"/>
  <c r="J29" i="1" l="1"/>
  <c r="C4" i="11"/>
  <c r="D4" i="11"/>
  <c r="E4" i="11"/>
  <c r="F4" i="11"/>
  <c r="G4" i="11"/>
  <c r="H4" i="11"/>
  <c r="I4" i="11"/>
  <c r="J4" i="11"/>
  <c r="K4" i="11"/>
  <c r="L4" i="11"/>
  <c r="M4" i="11"/>
  <c r="N4" i="11"/>
  <c r="B4" i="11"/>
  <c r="N9" i="1" s="1"/>
  <c r="G8" i="1" l="1"/>
  <c r="E9" i="1"/>
  <c r="E10" i="1"/>
  <c r="D9" i="1"/>
  <c r="N10" i="1"/>
  <c r="M9" i="1"/>
  <c r="O9" i="1" s="1"/>
  <c r="M8" i="1"/>
  <c r="M10" i="1"/>
  <c r="J8" i="1"/>
  <c r="G9" i="1"/>
  <c r="G10" i="1"/>
  <c r="E8" i="1"/>
  <c r="D8" i="1"/>
  <c r="D10" i="1"/>
  <c r="N8" i="1"/>
  <c r="O8" i="1" s="1"/>
  <c r="K9" i="1"/>
  <c r="K8" i="1"/>
  <c r="K10" i="1"/>
  <c r="J10" i="1"/>
  <c r="H9" i="1"/>
  <c r="H8" i="1"/>
  <c r="H10" i="1"/>
  <c r="J9" i="1"/>
  <c r="C7" i="7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3" i="7"/>
  <c r="C4" i="7"/>
  <c r="C6" i="7"/>
  <c r="C2" i="7"/>
  <c r="D3" i="7"/>
  <c r="D4" i="7"/>
  <c r="D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" i="7"/>
  <c r="M13" i="11"/>
  <c r="N5" i="11"/>
  <c r="N13" i="11"/>
  <c r="M17" i="11"/>
  <c r="N18" i="11"/>
  <c r="M12" i="11"/>
  <c r="N19" i="11"/>
  <c r="N12" i="11"/>
  <c r="N20" i="11"/>
  <c r="N11" i="11"/>
  <c r="N22" i="11"/>
  <c r="N8" i="11"/>
  <c r="M8" i="11"/>
  <c r="N14" i="11"/>
  <c r="N10" i="11"/>
  <c r="M9" i="11"/>
  <c r="M21" i="11"/>
  <c r="N16" i="11"/>
  <c r="M15" i="11"/>
  <c r="N15" i="11"/>
  <c r="M7" i="11"/>
  <c r="N6" i="11"/>
  <c r="N17" i="11"/>
  <c r="M5" i="11"/>
  <c r="N7" i="11"/>
  <c r="M16" i="11"/>
  <c r="N21" i="11"/>
  <c r="N9" i="11"/>
  <c r="M19" i="11"/>
  <c r="M20" i="11"/>
  <c r="M22" i="11"/>
  <c r="M18" i="11"/>
  <c r="M10" i="11"/>
  <c r="M14" i="11"/>
  <c r="M11" i="11"/>
  <c r="M6" i="11"/>
  <c r="I10" i="1" l="1"/>
  <c r="F10" i="1"/>
  <c r="L8" i="1"/>
  <c r="L10" i="1"/>
  <c r="F9" i="1"/>
  <c r="O10" i="1"/>
  <c r="L9" i="1"/>
  <c r="I8" i="1"/>
  <c r="I9" i="1"/>
  <c r="F8" i="1"/>
  <c r="F38" i="1"/>
  <c r="D38" i="1"/>
  <c r="D7" i="1"/>
  <c r="G7" i="1"/>
  <c r="E7" i="1"/>
  <c r="H7" i="1"/>
  <c r="M7" i="1"/>
  <c r="N7" i="1"/>
  <c r="K7" i="1"/>
  <c r="J7" i="1"/>
  <c r="E6" i="1"/>
  <c r="N6" i="1"/>
  <c r="M6" i="1"/>
  <c r="D6" i="1"/>
  <c r="G6" i="1"/>
  <c r="K6" i="1"/>
  <c r="J6" i="1"/>
  <c r="H6" i="1"/>
  <c r="E5" i="1"/>
  <c r="H5" i="1"/>
  <c r="G5" i="1"/>
  <c r="K5" i="1"/>
  <c r="J5" i="1"/>
  <c r="M5" i="1"/>
  <c r="D5" i="1"/>
  <c r="F5" i="1" l="1"/>
  <c r="F6" i="1"/>
  <c r="I7" i="1"/>
  <c r="F7" i="1"/>
  <c r="O7" i="1"/>
  <c r="L7" i="1"/>
  <c r="I6" i="1"/>
  <c r="L6" i="1"/>
  <c r="O6" i="1"/>
  <c r="O5" i="1"/>
  <c r="L5" i="1"/>
  <c r="I5" i="1"/>
  <c r="O11" i="1" l="1"/>
  <c r="I11" i="1"/>
  <c r="F20" i="1" s="1"/>
  <c r="F11" i="1"/>
  <c r="F15" i="1" s="1"/>
  <c r="F14" i="1" s="1"/>
  <c r="L11" i="1"/>
  <c r="D36" i="1" l="1"/>
  <c r="H36" i="1" s="1"/>
  <c r="D31" i="1"/>
  <c r="G11" i="13"/>
  <c r="F19" i="1"/>
  <c r="F22" i="1" s="1"/>
  <c r="D15" i="1"/>
  <c r="G8" i="13" s="1"/>
  <c r="G9" i="13"/>
  <c r="D20" i="1"/>
  <c r="D19" i="1" s="1"/>
  <c r="D9" i="13" l="1"/>
  <c r="E9" i="13"/>
  <c r="C9" i="13"/>
  <c r="E8" i="13"/>
  <c r="F8" i="13"/>
  <c r="C8" i="13"/>
  <c r="D8" i="13"/>
  <c r="C11" i="13"/>
  <c r="E11" i="13"/>
  <c r="F11" i="13"/>
  <c r="D11" i="13"/>
  <c r="F9" i="13"/>
  <c r="D14" i="1"/>
  <c r="D32" i="1" s="1"/>
  <c r="G10" i="13"/>
  <c r="F29" i="1"/>
  <c r="D33" i="1" l="1"/>
  <c r="F33" i="1" s="1"/>
  <c r="D10" i="13"/>
  <c r="D14" i="13" s="1"/>
  <c r="C10" i="13"/>
  <c r="C14" i="13" s="1"/>
  <c r="E10" i="13"/>
  <c r="E14" i="13" s="1"/>
  <c r="F10" i="13"/>
  <c r="F14" i="13" s="1"/>
  <c r="D22" i="1"/>
  <c r="D29" i="1" s="1"/>
  <c r="E18" i="13" l="1"/>
  <c r="G14" i="13"/>
  <c r="D18" i="13"/>
  <c r="C18" i="13"/>
  <c r="F18" i="13" l="1"/>
</calcChain>
</file>

<file path=xl/comments1.xml><?xml version="1.0" encoding="utf-8"?>
<comments xmlns="http://schemas.openxmlformats.org/spreadsheetml/2006/main">
  <authors>
    <author>10493</author>
  </authors>
  <commentList>
    <comment ref="O23" authorId="0" shapeId="0">
      <text>
        <r>
          <rPr>
            <sz val="9"/>
            <color indexed="81"/>
            <rFont val="ＭＳ Ｐゴシック"/>
            <family val="3"/>
            <charset val="128"/>
          </rPr>
          <t>Ｒ３年度最大金利
令和４年３月</t>
        </r>
      </text>
    </comment>
  </commentList>
</comments>
</file>

<file path=xl/comments2.xml><?xml version="1.0" encoding="utf-8"?>
<comments xmlns="http://schemas.openxmlformats.org/spreadsheetml/2006/main">
  <authors>
    <author>10493</author>
  </authors>
  <commentList>
    <comment ref="D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人件費想定
事務職員×1人×6か月
ユニットリーダー候補介護職員×1人×6か月
施設長×1人×3か月
ケアマネ（入所受付等）×1人×3か月
生活相談員（入所受付等）×1人×3か月
等
諸経費想定
家賃×6か月
通信費×6か月
光熱費×6か月
パソコン等事務備品1式
等</t>
        </r>
      </text>
    </comment>
  </commentList>
</comments>
</file>

<file path=xl/sharedStrings.xml><?xml version="1.0" encoding="utf-8"?>
<sst xmlns="http://schemas.openxmlformats.org/spreadsheetml/2006/main" count="519" uniqueCount="255">
  <si>
    <t>施設種別</t>
    <rPh sb="0" eb="2">
      <t>シセツ</t>
    </rPh>
    <rPh sb="2" eb="4">
      <t>シュベツ</t>
    </rPh>
    <phoneticPr fontId="2"/>
  </si>
  <si>
    <t>計</t>
    <rPh sb="0" eb="1">
      <t>ケイ</t>
    </rPh>
    <phoneticPr fontId="2"/>
  </si>
  <si>
    <t>---</t>
    <phoneticPr fontId="2"/>
  </si>
  <si>
    <t>老人短期入所事業（従来型）</t>
    <rPh sb="9" eb="12">
      <t>ジュウライガタ</t>
    </rPh>
    <phoneticPr fontId="2"/>
  </si>
  <si>
    <t>老人短期入所事業（ユニット型）</t>
    <rPh sb="13" eb="14">
      <t>ガタ</t>
    </rPh>
    <phoneticPr fontId="2"/>
  </si>
  <si>
    <t>特別養護老人ホーム（従来型）</t>
    <rPh sb="10" eb="13">
      <t>ジュウライガタ</t>
    </rPh>
    <phoneticPr fontId="2"/>
  </si>
  <si>
    <t>特別養護老人ホーム（ユニット型）</t>
    <rPh sb="14" eb="15">
      <t>ガタ</t>
    </rPh>
    <phoneticPr fontId="2"/>
  </si>
  <si>
    <t>看多機</t>
    <rPh sb="0" eb="3">
      <t>カンタキ</t>
    </rPh>
    <phoneticPr fontId="2"/>
  </si>
  <si>
    <t>小多機</t>
    <rPh sb="0" eb="3">
      <t>ショウタキ</t>
    </rPh>
    <phoneticPr fontId="2"/>
  </si>
  <si>
    <t>広域特養（従来型）</t>
    <rPh sb="0" eb="2">
      <t>コウイキ</t>
    </rPh>
    <rPh sb="2" eb="4">
      <t>トクヨウ</t>
    </rPh>
    <rPh sb="5" eb="8">
      <t>ジュウライガタ</t>
    </rPh>
    <phoneticPr fontId="2"/>
  </si>
  <si>
    <t>広域特養（ユニット型）</t>
    <rPh sb="0" eb="2">
      <t>コウイキ</t>
    </rPh>
    <rPh sb="2" eb="4">
      <t>トクヨウ</t>
    </rPh>
    <rPh sb="9" eb="10">
      <t>ガタ</t>
    </rPh>
    <phoneticPr fontId="2"/>
  </si>
  <si>
    <t>円/床</t>
    <rPh sb="0" eb="1">
      <t>エン</t>
    </rPh>
    <rPh sb="2" eb="3">
      <t>ショウ</t>
    </rPh>
    <phoneticPr fontId="2"/>
  </si>
  <si>
    <t>円/施設</t>
    <rPh sb="0" eb="1">
      <t>エン</t>
    </rPh>
    <rPh sb="2" eb="4">
      <t>シセツ</t>
    </rPh>
    <phoneticPr fontId="2"/>
  </si>
  <si>
    <t>円/月</t>
    <rPh sb="0" eb="1">
      <t>エン</t>
    </rPh>
    <rPh sb="2" eb="3">
      <t>ツキ</t>
    </rPh>
    <phoneticPr fontId="2"/>
  </si>
  <si>
    <t>訪問看護</t>
    <rPh sb="0" eb="2">
      <t>ホウモン</t>
    </rPh>
    <rPh sb="2" eb="4">
      <t>カンゴ</t>
    </rPh>
    <phoneticPr fontId="2"/>
  </si>
  <si>
    <t>訪問介護</t>
    <rPh sb="0" eb="2">
      <t>ホウモン</t>
    </rPh>
    <rPh sb="2" eb="4">
      <t>カイゴ</t>
    </rPh>
    <phoneticPr fontId="2"/>
  </si>
  <si>
    <t>その他</t>
    <rPh sb="2" eb="3">
      <t>タ</t>
    </rPh>
    <phoneticPr fontId="2"/>
  </si>
  <si>
    <t>公募</t>
  </si>
  <si>
    <t>床数</t>
    <rPh sb="0" eb="1">
      <t>ショウ</t>
    </rPh>
    <rPh sb="1" eb="2">
      <t>スウ</t>
    </rPh>
    <phoneticPr fontId="1"/>
  </si>
  <si>
    <t>建築</t>
    <rPh sb="0" eb="2">
      <t>ケンチク</t>
    </rPh>
    <phoneticPr fontId="2"/>
  </si>
  <si>
    <t>単価</t>
    <rPh sb="0" eb="2">
      <t>タンカ</t>
    </rPh>
    <phoneticPr fontId="1"/>
  </si>
  <si>
    <t>単位</t>
    <rPh sb="0" eb="2">
      <t>タンイ</t>
    </rPh>
    <phoneticPr fontId="2"/>
  </si>
  <si>
    <t>基準事業費</t>
    <rPh sb="0" eb="2">
      <t>キジュン</t>
    </rPh>
    <rPh sb="2" eb="5">
      <t>ジギョウヒ</t>
    </rPh>
    <phoneticPr fontId="2"/>
  </si>
  <si>
    <t>基準事業費</t>
    <rPh sb="0" eb="2">
      <t>キジュン</t>
    </rPh>
    <rPh sb="2" eb="5">
      <t>ジギョウヒ</t>
    </rPh>
    <phoneticPr fontId="1"/>
  </si>
  <si>
    <t>計</t>
    <rPh sb="0" eb="1">
      <t>ケイ</t>
    </rPh>
    <phoneticPr fontId="1"/>
  </si>
  <si>
    <t>運転資金</t>
    <rPh sb="0" eb="2">
      <t>ウンテン</t>
    </rPh>
    <rPh sb="2" eb="4">
      <t>シキン</t>
    </rPh>
    <phoneticPr fontId="2"/>
  </si>
  <si>
    <t>支出</t>
    <rPh sb="0" eb="2">
      <t>シシュツ</t>
    </rPh>
    <phoneticPr fontId="2"/>
  </si>
  <si>
    <t>支出単位</t>
    <rPh sb="0" eb="2">
      <t>シシュツ</t>
    </rPh>
    <rPh sb="2" eb="4">
      <t>タンイ</t>
    </rPh>
    <phoneticPr fontId="2"/>
  </si>
  <si>
    <t>人</t>
    <rPh sb="0" eb="1">
      <t>ニン</t>
    </rPh>
    <phoneticPr fontId="2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</si>
  <si>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2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</si>
  <si>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2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</si>
  <si>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2"/>
  </si>
  <si>
    <t>訪問入浴介護</t>
    <rPh sb="0" eb="2">
      <t>ホウモン</t>
    </rPh>
    <rPh sb="2" eb="4">
      <t>ニュウヨク</t>
    </rPh>
    <rPh sb="4" eb="6">
      <t>カイゴ</t>
    </rPh>
    <phoneticPr fontId="2"/>
  </si>
  <si>
    <t>訪問リハビリテーション</t>
    <rPh sb="0" eb="2">
      <t>ホウモン</t>
    </rPh>
    <phoneticPr fontId="2"/>
  </si>
  <si>
    <t>通所介護</t>
    <rPh sb="0" eb="2">
      <t>ツウショ</t>
    </rPh>
    <rPh sb="2" eb="4">
      <t>カイゴ</t>
    </rPh>
    <phoneticPr fontId="2"/>
  </si>
  <si>
    <t>通所リハビリテーション</t>
    <rPh sb="0" eb="2">
      <t>ツウショ</t>
    </rPh>
    <phoneticPr fontId="2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</si>
  <si>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2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</si>
  <si>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2"/>
  </si>
  <si>
    <t>福祉用具貸与</t>
    <rPh sb="0" eb="2">
      <t>フクシ</t>
    </rPh>
    <rPh sb="2" eb="4">
      <t>ヨウグ</t>
    </rPh>
    <rPh sb="4" eb="6">
      <t>タイヨ</t>
    </rPh>
    <phoneticPr fontId="2"/>
  </si>
  <si>
    <t>居宅介護支援</t>
    <rPh sb="0" eb="2">
      <t>キョタク</t>
    </rPh>
    <rPh sb="2" eb="4">
      <t>カイゴ</t>
    </rPh>
    <rPh sb="4" eb="6">
      <t>シエン</t>
    </rPh>
    <phoneticPr fontId="2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</si>
  <si>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2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</si>
  <si>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2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</si>
  <si>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2"/>
  </si>
  <si>
    <t>認知症対応型通所介護</t>
    <rPh sb="0" eb="3">
      <t>ニンチショウ</t>
    </rPh>
    <rPh sb="3" eb="6">
      <t>タイオウガタ</t>
    </rPh>
    <rPh sb="6" eb="8">
      <t>ツウショ</t>
    </rPh>
    <rPh sb="8" eb="10">
      <t>カイゴ</t>
    </rPh>
    <phoneticPr fontId="2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</si>
  <si>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2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</si>
  <si>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2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</si>
  <si>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2"/>
  </si>
  <si>
    <t>地域密着型介護老人福祉施設</t>
    <rPh sb="0" eb="2">
      <t>チイキ</t>
    </rPh>
    <rPh sb="2" eb="5">
      <t>ミッチャクガタ</t>
    </rPh>
    <rPh sb="5" eb="7">
      <t>カイゴ</t>
    </rPh>
    <rPh sb="7" eb="9">
      <t>ロウジン</t>
    </rPh>
    <rPh sb="9" eb="11">
      <t>フクシ</t>
    </rPh>
    <rPh sb="11" eb="13">
      <t>シセツ</t>
    </rPh>
    <phoneticPr fontId="2"/>
  </si>
  <si>
    <t>看護小規模多機能型居宅介護</t>
    <rPh sb="0" eb="2">
      <t>カンゴ</t>
    </rPh>
    <rPh sb="2" eb="5">
      <t>ショウキボ</t>
    </rPh>
    <rPh sb="5" eb="9">
      <t>タキノウガタ</t>
    </rPh>
    <rPh sb="9" eb="11">
      <t>キョタク</t>
    </rPh>
    <rPh sb="11" eb="13">
      <t>カイゴ</t>
    </rPh>
    <phoneticPr fontId="2"/>
  </si>
  <si>
    <t>定員等</t>
    <rPh sb="0" eb="2">
      <t>テイイン</t>
    </rPh>
    <rPh sb="2" eb="3">
      <t>トウ</t>
    </rPh>
    <phoneticPr fontId="2"/>
  </si>
  <si>
    <t>定員等単位</t>
    <rPh sb="0" eb="2">
      <t>テイイン</t>
    </rPh>
    <rPh sb="2" eb="3">
      <t>トウ</t>
    </rPh>
    <rPh sb="3" eb="5">
      <t>タンイ</t>
    </rPh>
    <phoneticPr fontId="2"/>
  </si>
  <si>
    <t>認知症対応型老人共同生活援助事業</t>
  </si>
  <si>
    <t>小規模多機能型居宅介護事業</t>
  </si>
  <si>
    <t>複合型サービス福祉事業</t>
  </si>
  <si>
    <t>老人デイサービス事業</t>
  </si>
  <si>
    <t>養護老人ホーム</t>
    <rPh sb="0" eb="2">
      <t>ヨウゴ</t>
    </rPh>
    <rPh sb="2" eb="4">
      <t>ロウジン</t>
    </rPh>
    <phoneticPr fontId="2"/>
  </si>
  <si>
    <t>軽費老人ホーム（ケアハウス）</t>
    <rPh sb="0" eb="2">
      <t>ケイヒ</t>
    </rPh>
    <rPh sb="2" eb="4">
      <t>ロウジン</t>
    </rPh>
    <phoneticPr fontId="2"/>
  </si>
  <si>
    <t>生活支援ハウス</t>
    <rPh sb="0" eb="2">
      <t>セイカツ</t>
    </rPh>
    <rPh sb="2" eb="4">
      <t>シエン</t>
    </rPh>
    <phoneticPr fontId="2"/>
  </si>
  <si>
    <t>地域密着型特別養護老人ホーム</t>
    <rPh sb="0" eb="2">
      <t>チイキ</t>
    </rPh>
    <rPh sb="2" eb="5">
      <t>ミッチャクガタ</t>
    </rPh>
    <rPh sb="5" eb="7">
      <t>トクベツ</t>
    </rPh>
    <rPh sb="7" eb="9">
      <t>ヨウゴ</t>
    </rPh>
    <rPh sb="9" eb="11">
      <t>ロウジン</t>
    </rPh>
    <phoneticPr fontId="2"/>
  </si>
  <si>
    <t>小規模な介護老人保健施設</t>
    <rPh sb="0" eb="3">
      <t>ショウキボ</t>
    </rPh>
    <rPh sb="4" eb="6">
      <t>カイゴ</t>
    </rPh>
    <rPh sb="6" eb="8">
      <t>ロウジン</t>
    </rPh>
    <rPh sb="8" eb="10">
      <t>ホケン</t>
    </rPh>
    <rPh sb="10" eb="12">
      <t>シセツ</t>
    </rPh>
    <phoneticPr fontId="2"/>
  </si>
  <si>
    <t>小規模な養護老人ホーム</t>
    <rPh sb="0" eb="3">
      <t>ショウキボ</t>
    </rPh>
    <rPh sb="4" eb="6">
      <t>ヨウゴ</t>
    </rPh>
    <rPh sb="6" eb="8">
      <t>ロウジン</t>
    </rPh>
    <phoneticPr fontId="2"/>
  </si>
  <si>
    <t>認知症高齢者グループホーム</t>
    <rPh sb="0" eb="3">
      <t>ニンチショウ</t>
    </rPh>
    <rPh sb="3" eb="6">
      <t>コウレイシャ</t>
    </rPh>
    <phoneticPr fontId="2"/>
  </si>
  <si>
    <t>小規模多機能型居宅介護事業所</t>
    <rPh sb="0" eb="3">
      <t>ショウキボ</t>
    </rPh>
    <rPh sb="3" eb="7">
      <t>タキノウガタ</t>
    </rPh>
    <rPh sb="7" eb="9">
      <t>キョタク</t>
    </rPh>
    <rPh sb="9" eb="11">
      <t>カイゴ</t>
    </rPh>
    <rPh sb="11" eb="14">
      <t>ジギョウショ</t>
    </rPh>
    <phoneticPr fontId="2"/>
  </si>
  <si>
    <t>定期巡回・随時対応型訪問介護看護事業所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rPh sb="16" eb="19">
      <t>ジギョウショ</t>
    </rPh>
    <phoneticPr fontId="2"/>
  </si>
  <si>
    <t>認知症対応型デイサービスセンター</t>
    <rPh sb="0" eb="3">
      <t>ニンチショウ</t>
    </rPh>
    <rPh sb="3" eb="6">
      <t>タイオウガタ</t>
    </rPh>
    <phoneticPr fontId="2"/>
  </si>
  <si>
    <t>介護予防拠点</t>
    <rPh sb="0" eb="2">
      <t>カイゴ</t>
    </rPh>
    <rPh sb="2" eb="4">
      <t>ヨボウ</t>
    </rPh>
    <rPh sb="4" eb="6">
      <t>キョテン</t>
    </rPh>
    <phoneticPr fontId="2"/>
  </si>
  <si>
    <t>地域包括支援センター</t>
    <rPh sb="0" eb="2">
      <t>チイキ</t>
    </rPh>
    <rPh sb="2" eb="4">
      <t>ホウカツ</t>
    </rPh>
    <rPh sb="4" eb="6">
      <t>シエン</t>
    </rPh>
    <phoneticPr fontId="2"/>
  </si>
  <si>
    <t>緊急ショートステイの整備</t>
    <rPh sb="0" eb="2">
      <t>キンキュウ</t>
    </rPh>
    <rPh sb="10" eb="12">
      <t>セイビ</t>
    </rPh>
    <phoneticPr fontId="2"/>
  </si>
  <si>
    <t>施設内保育施設</t>
    <rPh sb="0" eb="2">
      <t>シセツ</t>
    </rPh>
    <rPh sb="2" eb="3">
      <t>ナイ</t>
    </rPh>
    <rPh sb="3" eb="5">
      <t>ホイク</t>
    </rPh>
    <rPh sb="5" eb="7">
      <t>シセツ</t>
    </rPh>
    <phoneticPr fontId="2"/>
  </si>
  <si>
    <t>施設</t>
    <rPh sb="0" eb="2">
      <t>シセツ</t>
    </rPh>
    <phoneticPr fontId="2"/>
  </si>
  <si>
    <t>看護小規模多機能型居宅介護事業所</t>
    <rPh sb="0" eb="2">
      <t>カンゴ</t>
    </rPh>
    <rPh sb="2" eb="5">
      <t>ショウキボ</t>
    </rPh>
    <rPh sb="5" eb="9">
      <t>タキノウガタ</t>
    </rPh>
    <rPh sb="9" eb="11">
      <t>キョタク</t>
    </rPh>
    <rPh sb="11" eb="13">
      <t>カイゴ</t>
    </rPh>
    <rPh sb="13" eb="16">
      <t>ジギョウショ</t>
    </rPh>
    <phoneticPr fontId="2"/>
  </si>
  <si>
    <t>特別養護老人ホーム</t>
    <rPh sb="0" eb="2">
      <t>トクベツ</t>
    </rPh>
    <rPh sb="2" eb="4">
      <t>ヨウゴ</t>
    </rPh>
    <rPh sb="4" eb="6">
      <t>ロウジン</t>
    </rPh>
    <phoneticPr fontId="2"/>
  </si>
  <si>
    <t>特別養護老人ホーム併設ショートステイ</t>
    <rPh sb="0" eb="2">
      <t>トクベツ</t>
    </rPh>
    <rPh sb="2" eb="4">
      <t>ヨウゴ</t>
    </rPh>
    <rPh sb="4" eb="6">
      <t>ロウジン</t>
    </rPh>
    <rPh sb="9" eb="11">
      <t>ヘイセツ</t>
    </rPh>
    <phoneticPr fontId="2"/>
  </si>
  <si>
    <t>養護老人ホーム</t>
    <rPh sb="0" eb="4">
      <t>ヨウゴロウジン</t>
    </rPh>
    <phoneticPr fontId="2"/>
  </si>
  <si>
    <t>栃木県地域医療介護総合確保基金事業（介護施設等の整備に関する事業）交付金交付要領</t>
    <rPh sb="0" eb="3">
      <t>トチギケン</t>
    </rPh>
    <rPh sb="3" eb="5">
      <t>チイキ</t>
    </rPh>
    <rPh sb="5" eb="7">
      <t>イリョウ</t>
    </rPh>
    <rPh sb="7" eb="9">
      <t>カイゴ</t>
    </rPh>
    <rPh sb="9" eb="11">
      <t>ソウゴウ</t>
    </rPh>
    <rPh sb="11" eb="13">
      <t>カクホ</t>
    </rPh>
    <rPh sb="13" eb="15">
      <t>キキン</t>
    </rPh>
    <rPh sb="15" eb="17">
      <t>ジギョウ</t>
    </rPh>
    <rPh sb="18" eb="20">
      <t>カイゴ</t>
    </rPh>
    <rPh sb="20" eb="22">
      <t>シセツ</t>
    </rPh>
    <rPh sb="22" eb="23">
      <t>トウ</t>
    </rPh>
    <rPh sb="24" eb="26">
      <t>セイビ</t>
    </rPh>
    <rPh sb="27" eb="28">
      <t>カン</t>
    </rPh>
    <rPh sb="30" eb="32">
      <t>ジギョウ</t>
    </rPh>
    <rPh sb="33" eb="36">
      <t>コウフキン</t>
    </rPh>
    <rPh sb="36" eb="38">
      <t>コウフ</t>
    </rPh>
    <rPh sb="38" eb="40">
      <t>ヨウリョウ</t>
    </rPh>
    <phoneticPr fontId="2"/>
  </si>
  <si>
    <t>空き家を活用した認知症高齢者グループホーム</t>
    <rPh sb="0" eb="1">
      <t>ア</t>
    </rPh>
    <rPh sb="2" eb="3">
      <t>ヤ</t>
    </rPh>
    <rPh sb="4" eb="6">
      <t>カツヨウ</t>
    </rPh>
    <rPh sb="8" eb="11">
      <t>ニンチショウ</t>
    </rPh>
    <rPh sb="11" eb="14">
      <t>コウレイシャ</t>
    </rPh>
    <phoneticPr fontId="2"/>
  </si>
  <si>
    <t>空き家を活用した小規模多機能型居宅介護事業所</t>
    <rPh sb="0" eb="1">
      <t>ア</t>
    </rPh>
    <rPh sb="2" eb="3">
      <t>ヤ</t>
    </rPh>
    <rPh sb="4" eb="6">
      <t>カツヨウ</t>
    </rPh>
    <rPh sb="8" eb="11">
      <t>ショウキボ</t>
    </rPh>
    <rPh sb="11" eb="15">
      <t>タキノウガタ</t>
    </rPh>
    <rPh sb="15" eb="17">
      <t>キョタク</t>
    </rPh>
    <rPh sb="17" eb="19">
      <t>カイゴ</t>
    </rPh>
    <rPh sb="19" eb="22">
      <t>ジギョウショ</t>
    </rPh>
    <phoneticPr fontId="2"/>
  </si>
  <si>
    <t>空き家を活用した看護小規模多機能型居宅介護事業所</t>
    <rPh sb="0" eb="1">
      <t>ア</t>
    </rPh>
    <rPh sb="2" eb="3">
      <t>ヤ</t>
    </rPh>
    <rPh sb="4" eb="6">
      <t>カツヨウ</t>
    </rPh>
    <rPh sb="8" eb="10">
      <t>カンゴ</t>
    </rPh>
    <rPh sb="10" eb="13">
      <t>ショウキボ</t>
    </rPh>
    <rPh sb="13" eb="17">
      <t>タキノウガタ</t>
    </rPh>
    <rPh sb="17" eb="19">
      <t>キョタク</t>
    </rPh>
    <rPh sb="19" eb="21">
      <t>カイゴ</t>
    </rPh>
    <rPh sb="21" eb="24">
      <t>ジギョウショ</t>
    </rPh>
    <phoneticPr fontId="2"/>
  </si>
  <si>
    <t>空き家を活用した認知症対応型デイサービスセンター</t>
    <rPh sb="0" eb="1">
      <t>ア</t>
    </rPh>
    <rPh sb="2" eb="3">
      <t>ヤ</t>
    </rPh>
    <rPh sb="4" eb="6">
      <t>カツヨウ</t>
    </rPh>
    <rPh sb="8" eb="11">
      <t>ニンチショウ</t>
    </rPh>
    <rPh sb="11" eb="14">
      <t>タイオウガタ</t>
    </rPh>
    <phoneticPr fontId="2"/>
  </si>
  <si>
    <t>老人福祉施設整備費補助金交付要領</t>
  </si>
  <si>
    <t>単価</t>
    <rPh sb="0" eb="2">
      <t>タンカ</t>
    </rPh>
    <phoneticPr fontId="2"/>
  </si>
  <si>
    <t>開設準備</t>
    <rPh sb="0" eb="2">
      <t>カイセツ</t>
    </rPh>
    <rPh sb="2" eb="4">
      <t>ジュンビ</t>
    </rPh>
    <phoneticPr fontId="2"/>
  </si>
  <si>
    <t>資金計画</t>
    <rPh sb="0" eb="2">
      <t>シキン</t>
    </rPh>
    <rPh sb="2" eb="4">
      <t>ケイカク</t>
    </rPh>
    <phoneticPr fontId="2"/>
  </si>
  <si>
    <t>根拠</t>
    <rPh sb="0" eb="2">
      <t>コンキョ</t>
    </rPh>
    <phoneticPr fontId="2"/>
  </si>
  <si>
    <t>備考</t>
    <rPh sb="0" eb="2">
      <t>ビコウ</t>
    </rPh>
    <phoneticPr fontId="2"/>
  </si>
  <si>
    <t>103,600,000円/ユニット</t>
    <rPh sb="11" eb="12">
      <t>エン</t>
    </rPh>
    <phoneticPr fontId="2"/>
  </si>
  <si>
    <t>密着特養（ユニット型）</t>
    <rPh sb="0" eb="2">
      <t>ミッチャク</t>
    </rPh>
    <rPh sb="2" eb="4">
      <t>トクヨウ</t>
    </rPh>
    <rPh sb="9" eb="10">
      <t>ガタ</t>
    </rPh>
    <phoneticPr fontId="2"/>
  </si>
  <si>
    <t>広域併設ショート（従来型）</t>
    <rPh sb="0" eb="2">
      <t>コウイキ</t>
    </rPh>
    <rPh sb="2" eb="4">
      <t>ヘイセツ</t>
    </rPh>
    <rPh sb="9" eb="11">
      <t>ジュウライ</t>
    </rPh>
    <rPh sb="11" eb="12">
      <t>ガタ</t>
    </rPh>
    <phoneticPr fontId="2"/>
  </si>
  <si>
    <t>広域併設ショート（ユニット型）</t>
    <rPh sb="0" eb="2">
      <t>コウイキ</t>
    </rPh>
    <rPh sb="2" eb="4">
      <t>ヘイセツ</t>
    </rPh>
    <rPh sb="13" eb="14">
      <t>ガタ</t>
    </rPh>
    <phoneticPr fontId="2"/>
  </si>
  <si>
    <t>密着併設ショート（ユニット型）</t>
    <rPh sb="0" eb="2">
      <t>ミッチャク</t>
    </rPh>
    <rPh sb="2" eb="4">
      <t>ヘイセツ</t>
    </rPh>
    <rPh sb="13" eb="14">
      <t>ガタ</t>
    </rPh>
    <phoneticPr fontId="2"/>
  </si>
  <si>
    <t>単価</t>
    <rPh sb="0" eb="2">
      <t>タンカ</t>
    </rPh>
    <phoneticPr fontId="2"/>
  </si>
  <si>
    <t>単位</t>
    <rPh sb="0" eb="2">
      <t>タンイ</t>
    </rPh>
    <phoneticPr fontId="2"/>
  </si>
  <si>
    <t>計</t>
    <rPh sb="0" eb="1">
      <t>ケイ</t>
    </rPh>
    <phoneticPr fontId="2"/>
  </si>
  <si>
    <t>sheet</t>
    <phoneticPr fontId="2"/>
  </si>
  <si>
    <t>cell</t>
    <phoneticPr fontId="2"/>
  </si>
  <si>
    <t>key</t>
    <phoneticPr fontId="2"/>
  </si>
  <si>
    <t>記号</t>
    <rPh sb="0" eb="2">
      <t>キゴウ</t>
    </rPh>
    <phoneticPr fontId="1"/>
  </si>
  <si>
    <t>項目</t>
    <rPh sb="0" eb="2">
      <t>コウモク</t>
    </rPh>
    <phoneticPr fontId="1"/>
  </si>
  <si>
    <t>事業費</t>
  </si>
  <si>
    <t>補助金</t>
  </si>
  <si>
    <t>機構借入金</t>
  </si>
  <si>
    <t>協調融資</t>
    <rPh sb="0" eb="2">
      <t>キョウチョウ</t>
    </rPh>
    <rPh sb="2" eb="4">
      <t>ユウシ</t>
    </rPh>
    <phoneticPr fontId="1"/>
  </si>
  <si>
    <t>自己資金
（寄附）</t>
  </si>
  <si>
    <t>イ</t>
  </si>
  <si>
    <t>施設整備費(aからd)</t>
  </si>
  <si>
    <t>a 公募対象施設分</t>
  </si>
  <si>
    <t>b 併設施設分</t>
  </si>
  <si>
    <t>c 造成・外構工事費</t>
  </si>
  <si>
    <t>d 設計監理費</t>
  </si>
  <si>
    <t>ロ</t>
  </si>
  <si>
    <t>ハ</t>
  </si>
  <si>
    <t>計(イ+ロ)</t>
    <rPh sb="0" eb="1">
      <t>ケイ</t>
    </rPh>
    <phoneticPr fontId="1"/>
  </si>
  <si>
    <t>ニ</t>
  </si>
  <si>
    <t>ホ</t>
  </si>
  <si>
    <t>e 法人事務費</t>
  </si>
  <si>
    <t>f 運転資金</t>
  </si>
  <si>
    <t>ト</t>
  </si>
  <si>
    <t>計(ハ+ニ+ホ)</t>
    <rPh sb="0" eb="1">
      <t>ケイ</t>
    </rPh>
    <phoneticPr fontId="1"/>
  </si>
  <si>
    <t>法人種別</t>
    <rPh sb="0" eb="2">
      <t>ホウジン</t>
    </rPh>
    <rPh sb="2" eb="4">
      <t>シュベツ</t>
    </rPh>
    <phoneticPr fontId="2"/>
  </si>
  <si>
    <t>土地評価額</t>
    <rPh sb="0" eb="2">
      <t>トチ</t>
    </rPh>
    <rPh sb="2" eb="5">
      <t>ヒョウカガク</t>
    </rPh>
    <phoneticPr fontId="2"/>
  </si>
  <si>
    <t>協調融資利率</t>
    <rPh sb="0" eb="2">
      <t>キョウチョウ</t>
    </rPh>
    <rPh sb="2" eb="4">
      <t>ユウシ</t>
    </rPh>
    <rPh sb="4" eb="6">
      <t>リリツ</t>
    </rPh>
    <phoneticPr fontId="2"/>
  </si>
  <si>
    <t>機構借入利率</t>
    <rPh sb="0" eb="2">
      <t>キコウ</t>
    </rPh>
    <rPh sb="2" eb="4">
      <t>カリイレ</t>
    </rPh>
    <rPh sb="4" eb="6">
      <t>リリツ</t>
    </rPh>
    <phoneticPr fontId="2"/>
  </si>
  <si>
    <t>別紙様式b</t>
    <rPh sb="0" eb="2">
      <t>ベッシ</t>
    </rPh>
    <rPh sb="2" eb="4">
      <t>ヨウシキ</t>
    </rPh>
    <phoneticPr fontId="2"/>
  </si>
  <si>
    <t>○補助金等一覧（参考）</t>
    <rPh sb="1" eb="4">
      <t>ホジョキン</t>
    </rPh>
    <rPh sb="4" eb="5">
      <t>トウ</t>
    </rPh>
    <rPh sb="5" eb="7">
      <t>イチラン</t>
    </rPh>
    <rPh sb="8" eb="10">
      <t>サンコウ</t>
    </rPh>
    <phoneticPr fontId="2"/>
  </si>
  <si>
    <t>訪問介護（床数入力無）</t>
    <rPh sb="0" eb="2">
      <t>ホウモン</t>
    </rPh>
    <rPh sb="2" eb="4">
      <t>カイゴ</t>
    </rPh>
    <rPh sb="5" eb="6">
      <t>ショウ</t>
    </rPh>
    <rPh sb="6" eb="7">
      <t>スウ</t>
    </rPh>
    <rPh sb="7" eb="9">
      <t>ニュウリョク</t>
    </rPh>
    <rPh sb="9" eb="10">
      <t>ナ</t>
    </rPh>
    <phoneticPr fontId="2"/>
  </si>
  <si>
    <t>訪問入浴（床数入力無）</t>
    <rPh sb="0" eb="2">
      <t>ホウモン</t>
    </rPh>
    <rPh sb="2" eb="4">
      <t>ニュウヨク</t>
    </rPh>
    <phoneticPr fontId="2"/>
  </si>
  <si>
    <t>訪問看護（床数入力無）</t>
    <rPh sb="0" eb="2">
      <t>ホウモン</t>
    </rPh>
    <rPh sb="2" eb="4">
      <t>カンゴ</t>
    </rPh>
    <phoneticPr fontId="2"/>
  </si>
  <si>
    <t>訪問リハ（床数入力無）</t>
    <rPh sb="0" eb="2">
      <t>ホウモン</t>
    </rPh>
    <phoneticPr fontId="2"/>
  </si>
  <si>
    <t>一般デイ（床数入力無）</t>
    <rPh sb="0" eb="2">
      <t>イッパン</t>
    </rPh>
    <phoneticPr fontId="2"/>
  </si>
  <si>
    <t>通所リハ（床数入力無）</t>
    <rPh sb="0" eb="2">
      <t>ツウショ</t>
    </rPh>
    <phoneticPr fontId="2"/>
  </si>
  <si>
    <t>ケアマネ事業所（床数入力無）</t>
    <rPh sb="4" eb="7">
      <t>ジギョウショ</t>
    </rPh>
    <phoneticPr fontId="2"/>
  </si>
  <si>
    <t>定期巡回（床数入力無）</t>
    <rPh sb="0" eb="2">
      <t>テイキ</t>
    </rPh>
    <rPh sb="2" eb="4">
      <t>ジュンカイ</t>
    </rPh>
    <phoneticPr fontId="2"/>
  </si>
  <si>
    <t>夜間対応型（床数入力無）</t>
    <rPh sb="0" eb="2">
      <t>ヤカン</t>
    </rPh>
    <rPh sb="2" eb="4">
      <t>タイオウ</t>
    </rPh>
    <rPh sb="4" eb="5">
      <t>ガタ</t>
    </rPh>
    <phoneticPr fontId="2"/>
  </si>
  <si>
    <t>密着デイ（床数入力無）</t>
    <rPh sb="0" eb="2">
      <t>ミッチャク</t>
    </rPh>
    <phoneticPr fontId="2"/>
  </si>
  <si>
    <t>認知デイ（床数入力無）</t>
    <rPh sb="0" eb="2">
      <t>ニンチ</t>
    </rPh>
    <phoneticPr fontId="2"/>
  </si>
  <si>
    <t>○資金内訳</t>
    <rPh sb="1" eb="3">
      <t>シキン</t>
    </rPh>
    <rPh sb="3" eb="5">
      <t>ウチワケ</t>
    </rPh>
    <phoneticPr fontId="2"/>
  </si>
  <si>
    <t>○機構借入金</t>
    <rPh sb="1" eb="3">
      <t>キコウ</t>
    </rPh>
    <rPh sb="3" eb="5">
      <t>カリイレ</t>
    </rPh>
    <rPh sb="5" eb="6">
      <t>キン</t>
    </rPh>
    <phoneticPr fontId="2"/>
  </si>
  <si>
    <t>A （基準事業費-補助金）×90%</t>
    <rPh sb="3" eb="5">
      <t>キジュン</t>
    </rPh>
    <rPh sb="5" eb="8">
      <t>ジギョウヒ</t>
    </rPh>
    <rPh sb="9" eb="12">
      <t>ホジョキン</t>
    </rPh>
    <phoneticPr fontId="1"/>
  </si>
  <si>
    <t>B 担保評価額×70%</t>
    <rPh sb="2" eb="4">
      <t>タンポ</t>
    </rPh>
    <rPh sb="4" eb="6">
      <t>ヒョウカ</t>
    </rPh>
    <rPh sb="6" eb="7">
      <t>ガク</t>
    </rPh>
    <phoneticPr fontId="1"/>
  </si>
  <si>
    <t>借入限度額（A,Bいずれか低い額）</t>
    <rPh sb="0" eb="2">
      <t>カリイレ</t>
    </rPh>
    <rPh sb="2" eb="4">
      <t>ゲンド</t>
    </rPh>
    <rPh sb="4" eb="5">
      <t>ガク</t>
    </rPh>
    <rPh sb="13" eb="14">
      <t>ヒク</t>
    </rPh>
    <rPh sb="15" eb="16">
      <t>ガク</t>
    </rPh>
    <phoneticPr fontId="1"/>
  </si>
  <si>
    <t>○運転資金等</t>
    <rPh sb="1" eb="3">
      <t>ウンテン</t>
    </rPh>
    <rPh sb="3" eb="5">
      <t>シキン</t>
    </rPh>
    <rPh sb="5" eb="6">
      <t>トウ</t>
    </rPh>
    <phoneticPr fontId="2"/>
  </si>
  <si>
    <t>法人事務費　</t>
    <rPh sb="0" eb="2">
      <t>ホウジン</t>
    </rPh>
    <rPh sb="2" eb="5">
      <t>ジムヒ</t>
    </rPh>
    <phoneticPr fontId="2"/>
  </si>
  <si>
    <t>運転資金等（e+g）</t>
    <phoneticPr fontId="2"/>
  </si>
  <si>
    <t>内 借入金償還</t>
    <rPh sb="0" eb="1">
      <t>ウチ</t>
    </rPh>
    <phoneticPr fontId="2"/>
  </si>
  <si>
    <t>想定運転資金（3か月分）</t>
    <rPh sb="0" eb="2">
      <t>ソウテイ</t>
    </rPh>
    <rPh sb="2" eb="4">
      <t>ウンテン</t>
    </rPh>
    <rPh sb="4" eb="6">
      <t>シキン</t>
    </rPh>
    <rPh sb="9" eb="10">
      <t>ゲツ</t>
    </rPh>
    <rPh sb="10" eb="11">
      <t>ブン</t>
    </rPh>
    <phoneticPr fontId="2"/>
  </si>
  <si>
    <t>既存</t>
    <rPh sb="0" eb="2">
      <t>キソン</t>
    </rPh>
    <phoneticPr fontId="2"/>
  </si>
  <si>
    <t>円</t>
    <rPh sb="0" eb="1">
      <t>エン</t>
    </rPh>
    <phoneticPr fontId="2"/>
  </si>
  <si>
    <t>登記費用等</t>
    <rPh sb="0" eb="2">
      <t>トウキ</t>
    </rPh>
    <rPh sb="2" eb="4">
      <t>ヒヨウ</t>
    </rPh>
    <rPh sb="4" eb="5">
      <t>トウ</t>
    </rPh>
    <phoneticPr fontId="2"/>
  </si>
  <si>
    <t>創設</t>
    <rPh sb="0" eb="2">
      <t>ソウセツ</t>
    </rPh>
    <phoneticPr fontId="2"/>
  </si>
  <si>
    <t>登記費用等（100万円）
事業開始前人件費（600万円）
事業開始前諸経費（100万円）</t>
    <rPh sb="0" eb="2">
      <t>トウキ</t>
    </rPh>
    <rPh sb="2" eb="4">
      <t>ヒヨウ</t>
    </rPh>
    <rPh sb="4" eb="5">
      <t>トウ</t>
    </rPh>
    <rPh sb="9" eb="11">
      <t>マンエン</t>
    </rPh>
    <rPh sb="13" eb="15">
      <t>ジギョウ</t>
    </rPh>
    <rPh sb="15" eb="17">
      <t>カイシ</t>
    </rPh>
    <rPh sb="17" eb="18">
      <t>マエ</t>
    </rPh>
    <rPh sb="18" eb="21">
      <t>ジンケンヒ</t>
    </rPh>
    <rPh sb="25" eb="27">
      <t>マンエン</t>
    </rPh>
    <rPh sb="29" eb="31">
      <t>ジギョウ</t>
    </rPh>
    <rPh sb="31" eb="33">
      <t>カイシ</t>
    </rPh>
    <rPh sb="33" eb="34">
      <t>マエ</t>
    </rPh>
    <rPh sb="34" eb="37">
      <t>ショケイヒ</t>
    </rPh>
    <rPh sb="41" eb="43">
      <t>マンエン</t>
    </rPh>
    <phoneticPr fontId="2"/>
  </si>
  <si>
    <t>設備備品整備費(a+b)</t>
    <rPh sb="2" eb="4">
      <t>ビヒン</t>
    </rPh>
    <phoneticPr fontId="1"/>
  </si>
  <si>
    <t>居住費（設定）</t>
    <rPh sb="0" eb="2">
      <t>キョジュウ</t>
    </rPh>
    <rPh sb="2" eb="3">
      <t>ヒ</t>
    </rPh>
    <rPh sb="4" eb="6">
      <t>セッテイ</t>
    </rPh>
    <phoneticPr fontId="2"/>
  </si>
  <si>
    <t>基準費用額</t>
    <rPh sb="0" eb="2">
      <t>キジュン</t>
    </rPh>
    <rPh sb="2" eb="4">
      <t>ヒヨウ</t>
    </rPh>
    <rPh sb="4" eb="5">
      <t>ガク</t>
    </rPh>
    <phoneticPr fontId="2"/>
  </si>
  <si>
    <t>居住費（参考）</t>
    <rPh sb="0" eb="2">
      <t>キョジュウ</t>
    </rPh>
    <rPh sb="2" eb="3">
      <t>ヒ</t>
    </rPh>
    <rPh sb="4" eb="6">
      <t>サンコウ</t>
    </rPh>
    <phoneticPr fontId="2"/>
  </si>
  <si>
    <t>燃料費（年額）</t>
    <rPh sb="0" eb="3">
      <t>ネンリョウヒ</t>
    </rPh>
    <rPh sb="4" eb="6">
      <t>ネンガク</t>
    </rPh>
    <phoneticPr fontId="2"/>
  </si>
  <si>
    <t>水道光熱費（年額）</t>
    <rPh sb="0" eb="2">
      <t>スイドウ</t>
    </rPh>
    <rPh sb="2" eb="5">
      <t>コウネツヒ</t>
    </rPh>
    <rPh sb="6" eb="8">
      <t>ネンガク</t>
    </rPh>
    <phoneticPr fontId="2"/>
  </si>
  <si>
    <t>建設費等（年額）</t>
    <rPh sb="0" eb="3">
      <t>ケンセツヒ</t>
    </rPh>
    <rPh sb="3" eb="4">
      <t>トウ</t>
    </rPh>
    <rPh sb="5" eb="7">
      <t>ネンガク</t>
    </rPh>
    <phoneticPr fontId="2"/>
  </si>
  <si>
    <t>原価算定期間中の借入利息合計</t>
    <rPh sb="0" eb="2">
      <t>ゲンカ</t>
    </rPh>
    <rPh sb="2" eb="4">
      <t>サンテイ</t>
    </rPh>
    <rPh sb="4" eb="6">
      <t>キカン</t>
    </rPh>
    <rPh sb="6" eb="7">
      <t>チュウ</t>
    </rPh>
    <rPh sb="8" eb="10">
      <t>カリイレ</t>
    </rPh>
    <rPh sb="10" eb="12">
      <t>リソク</t>
    </rPh>
    <rPh sb="12" eb="14">
      <t>ゴウケイ</t>
    </rPh>
    <phoneticPr fontId="2"/>
  </si>
  <si>
    <t>借入利息</t>
    <rPh sb="0" eb="2">
      <t>カリイレ</t>
    </rPh>
    <rPh sb="2" eb="4">
      <t>リソク</t>
    </rPh>
    <phoneticPr fontId="2"/>
  </si>
  <si>
    <t>補助金</t>
    <rPh sb="0" eb="3">
      <t>ホジョキン</t>
    </rPh>
    <phoneticPr fontId="2"/>
  </si>
  <si>
    <t>設備備品整備費</t>
  </si>
  <si>
    <t>補助金</t>
    <rPh sb="0" eb="3">
      <t>ホジョキン</t>
    </rPh>
    <phoneticPr fontId="2"/>
  </si>
  <si>
    <t>施設整備費</t>
    <rPh sb="0" eb="2">
      <t>シセツ</t>
    </rPh>
    <rPh sb="2" eb="4">
      <t>セイビ</t>
    </rPh>
    <rPh sb="4" eb="5">
      <t>ヒ</t>
    </rPh>
    <phoneticPr fontId="2"/>
  </si>
  <si>
    <t>原価算定期間</t>
    <rPh sb="0" eb="2">
      <t>ゲンカ</t>
    </rPh>
    <rPh sb="2" eb="4">
      <t>サンテイ</t>
    </rPh>
    <rPh sb="4" eb="6">
      <t>キカン</t>
    </rPh>
    <phoneticPr fontId="2"/>
  </si>
  <si>
    <t>利用率</t>
    <rPh sb="0" eb="3">
      <t>リヨウリツ</t>
    </rPh>
    <phoneticPr fontId="2"/>
  </si>
  <si>
    <t>定員</t>
    <rPh sb="0" eb="2">
      <t>テイイン</t>
    </rPh>
    <phoneticPr fontId="2"/>
  </si>
  <si>
    <t>整備面積</t>
    <rPh sb="0" eb="2">
      <t>セイビ</t>
    </rPh>
    <rPh sb="2" eb="4">
      <t>メンセキ</t>
    </rPh>
    <phoneticPr fontId="2"/>
  </si>
  <si>
    <t>按分比</t>
    <rPh sb="0" eb="2">
      <t>アンブン</t>
    </rPh>
    <rPh sb="2" eb="3">
      <t>ヒ</t>
    </rPh>
    <phoneticPr fontId="2"/>
  </si>
  <si>
    <t>備考</t>
    <rPh sb="0" eb="2">
      <t>ビコウ</t>
    </rPh>
    <phoneticPr fontId="2"/>
  </si>
  <si>
    <t>ユニット型個室</t>
    <rPh sb="4" eb="5">
      <t>ガタ</t>
    </rPh>
    <rPh sb="5" eb="7">
      <t>コシツ</t>
    </rPh>
    <phoneticPr fontId="2"/>
  </si>
  <si>
    <t>多床室</t>
    <rPh sb="0" eb="3">
      <t>タショウシツ</t>
    </rPh>
    <phoneticPr fontId="2"/>
  </si>
  <si>
    <t>従来型個室</t>
    <rPh sb="0" eb="3">
      <t>ジュウライガタ</t>
    </rPh>
    <rPh sb="3" eb="5">
      <t>コシツ</t>
    </rPh>
    <phoneticPr fontId="2"/>
  </si>
  <si>
    <t>居住費（参考）や基準費用額を勘案し、記載すること</t>
    <rPh sb="0" eb="2">
      <t>キョジュウ</t>
    </rPh>
    <rPh sb="2" eb="3">
      <t>ヒ</t>
    </rPh>
    <rPh sb="4" eb="6">
      <t>サンコウ</t>
    </rPh>
    <rPh sb="8" eb="10">
      <t>キジュン</t>
    </rPh>
    <rPh sb="10" eb="12">
      <t>ヒヨウ</t>
    </rPh>
    <rPh sb="12" eb="13">
      <t>ガク</t>
    </rPh>
    <rPh sb="14" eb="16">
      <t>カンアン</t>
    </rPh>
    <rPh sb="18" eb="20">
      <t>キサイ</t>
    </rPh>
    <phoneticPr fontId="2"/>
  </si>
  <si>
    <t>ウ</t>
    <phoneticPr fontId="2"/>
  </si>
  <si>
    <t>カ</t>
    <phoneticPr fontId="2"/>
  </si>
  <si>
    <t>キ</t>
    <phoneticPr fontId="2"/>
  </si>
  <si>
    <t>ク</t>
    <phoneticPr fontId="2"/>
  </si>
  <si>
    <t>ケ</t>
    <phoneticPr fontId="2"/>
  </si>
  <si>
    <t>コ</t>
    <phoneticPr fontId="2"/>
  </si>
  <si>
    <t>サ</t>
    <phoneticPr fontId="2"/>
  </si>
  <si>
    <t>シ</t>
    <phoneticPr fontId="2"/>
  </si>
  <si>
    <t>ス</t>
    <phoneticPr fontId="2"/>
  </si>
  <si>
    <t>セ</t>
    <phoneticPr fontId="2"/>
  </si>
  <si>
    <t>ソ</t>
    <phoneticPr fontId="2"/>
  </si>
  <si>
    <t>タ</t>
    <phoneticPr fontId="2"/>
  </si>
  <si>
    <t>記号</t>
    <rPh sb="0" eb="2">
      <t>キゴウ</t>
    </rPh>
    <phoneticPr fontId="2"/>
  </si>
  <si>
    <t>カからサの合計を原価算定期間で割ったもの</t>
    <rPh sb="5" eb="7">
      <t>ゴウケイ</t>
    </rPh>
    <rPh sb="8" eb="10">
      <t>ゲンカ</t>
    </rPh>
    <rPh sb="10" eb="12">
      <t>サンテイ</t>
    </rPh>
    <rPh sb="12" eb="14">
      <t>キカン</t>
    </rPh>
    <rPh sb="15" eb="16">
      <t>ワ</t>
    </rPh>
    <phoneticPr fontId="2"/>
  </si>
  <si>
    <t>○借入償還金</t>
    <rPh sb="1" eb="3">
      <t>カリイレ</t>
    </rPh>
    <rPh sb="3" eb="6">
      <t>ショウカンキン</t>
    </rPh>
    <phoneticPr fontId="2"/>
  </si>
  <si>
    <t>以上の計上が望ましい</t>
    <rPh sb="0" eb="2">
      <t>イジョウ</t>
    </rPh>
    <rPh sb="3" eb="5">
      <t>ケイジョウ</t>
    </rPh>
    <rPh sb="6" eb="7">
      <t>ノゾ</t>
    </rPh>
    <phoneticPr fontId="2"/>
  </si>
  <si>
    <t>運転資金 &gt; 借入金償還</t>
    <rPh sb="0" eb="2">
      <t>ウンテン</t>
    </rPh>
    <rPh sb="2" eb="4">
      <t>シキン</t>
    </rPh>
    <rPh sb="7" eb="9">
      <t>カリイレ</t>
    </rPh>
    <rPh sb="9" eb="10">
      <t>キン</t>
    </rPh>
    <rPh sb="10" eb="12">
      <t>ショウカン</t>
    </rPh>
    <phoneticPr fontId="2"/>
  </si>
  <si>
    <t>ナ</t>
    <phoneticPr fontId="2"/>
  </si>
  <si>
    <t>二</t>
    <rPh sb="0" eb="1">
      <t>ニ</t>
    </rPh>
    <phoneticPr fontId="2"/>
  </si>
  <si>
    <t>居住費（既存）</t>
    <rPh sb="0" eb="2">
      <t>キョジュウ</t>
    </rPh>
    <rPh sb="2" eb="3">
      <t>ヒ</t>
    </rPh>
    <rPh sb="4" eb="6">
      <t>キソン</t>
    </rPh>
    <phoneticPr fontId="2"/>
  </si>
  <si>
    <t>特養及びショートステイ部分を対象（他併設施設は除く）とし、共同生活室や廊下などの共有部分は按分すること</t>
    <rPh sb="0" eb="2">
      <t>トクヨウ</t>
    </rPh>
    <rPh sb="2" eb="3">
      <t>オヨ</t>
    </rPh>
    <rPh sb="11" eb="13">
      <t>ブブン</t>
    </rPh>
    <rPh sb="14" eb="16">
      <t>タイショウ</t>
    </rPh>
    <rPh sb="17" eb="18">
      <t>タ</t>
    </rPh>
    <rPh sb="18" eb="20">
      <t>ヘイセツ</t>
    </rPh>
    <rPh sb="20" eb="22">
      <t>シセツ</t>
    </rPh>
    <rPh sb="23" eb="24">
      <t>ノゾ</t>
    </rPh>
    <rPh sb="29" eb="31">
      <t>キョウドウ</t>
    </rPh>
    <rPh sb="31" eb="33">
      <t>セイカツ</t>
    </rPh>
    <rPh sb="33" eb="34">
      <t>シツ</t>
    </rPh>
    <rPh sb="35" eb="37">
      <t>ロウカ</t>
    </rPh>
    <rPh sb="40" eb="42">
      <t>キョウユウ</t>
    </rPh>
    <rPh sb="42" eb="44">
      <t>ブブン</t>
    </rPh>
    <rPh sb="45" eb="47">
      <t>アンブン</t>
    </rPh>
    <phoneticPr fontId="2"/>
  </si>
  <si>
    <t>ヌ</t>
    <phoneticPr fontId="2"/>
  </si>
  <si>
    <t>修繕費</t>
    <rPh sb="0" eb="2">
      <t>シュウゼン</t>
    </rPh>
    <rPh sb="2" eb="3">
      <t>ヒ</t>
    </rPh>
    <phoneticPr fontId="2"/>
  </si>
  <si>
    <t>維持費（年額）</t>
    <rPh sb="4" eb="6">
      <t>ネンガク</t>
    </rPh>
    <phoneticPr fontId="2"/>
  </si>
  <si>
    <t>原価算定期間中の修繕費合計</t>
    <rPh sb="0" eb="2">
      <t>ゲンカ</t>
    </rPh>
    <rPh sb="2" eb="4">
      <t>サンテイ</t>
    </rPh>
    <rPh sb="4" eb="6">
      <t>キカン</t>
    </rPh>
    <rPh sb="6" eb="7">
      <t>チュウ</t>
    </rPh>
    <rPh sb="8" eb="10">
      <t>シュウゼン</t>
    </rPh>
    <rPh sb="10" eb="11">
      <t>ヒ</t>
    </rPh>
    <rPh sb="11" eb="13">
      <t>ゴウケイ</t>
    </rPh>
    <phoneticPr fontId="2"/>
  </si>
  <si>
    <t>増床の場合は既存床の設定を記載すること</t>
    <rPh sb="0" eb="2">
      <t>ゾウショウ</t>
    </rPh>
    <rPh sb="3" eb="5">
      <t>バアイ</t>
    </rPh>
    <rPh sb="6" eb="8">
      <t>キソン</t>
    </rPh>
    <rPh sb="8" eb="9">
      <t>ショウ</t>
    </rPh>
    <rPh sb="10" eb="12">
      <t>セッテイ</t>
    </rPh>
    <rPh sb="13" eb="15">
      <t>キサイ</t>
    </rPh>
    <phoneticPr fontId="2"/>
  </si>
  <si>
    <t>シからソの合計を日割り、人数割りしたもの</t>
    <rPh sb="5" eb="7">
      <t>ゴウケイ</t>
    </rPh>
    <rPh sb="8" eb="10">
      <t>ヒワ</t>
    </rPh>
    <rPh sb="12" eb="15">
      <t>ニンズウワ</t>
    </rPh>
    <phoneticPr fontId="2"/>
  </si>
  <si>
    <t>併設</t>
  </si>
  <si>
    <t>原価算定期間中の利用率</t>
    <rPh sb="0" eb="2">
      <t>ゲンカ</t>
    </rPh>
    <rPh sb="2" eb="4">
      <t>サンテイ</t>
    </rPh>
    <rPh sb="4" eb="6">
      <t>キカン</t>
    </rPh>
    <rPh sb="6" eb="7">
      <t>チュウ</t>
    </rPh>
    <rPh sb="8" eb="11">
      <t>リヨウリツ</t>
    </rPh>
    <phoneticPr fontId="2"/>
  </si>
  <si>
    <t>ア</t>
    <phoneticPr fontId="2"/>
  </si>
  <si>
    <t>イ</t>
    <phoneticPr fontId="2"/>
  </si>
  <si>
    <t>アから按分比算出</t>
    <rPh sb="3" eb="5">
      <t>アンブン</t>
    </rPh>
    <rPh sb="5" eb="6">
      <t>ヒ</t>
    </rPh>
    <rPh sb="6" eb="8">
      <t>サンシュツ</t>
    </rPh>
    <phoneticPr fontId="2"/>
  </si>
  <si>
    <t>エ</t>
    <phoneticPr fontId="2"/>
  </si>
  <si>
    <t>オ</t>
    <phoneticPr fontId="2"/>
  </si>
  <si>
    <t>20年以上とすること。また、期間の設定は耐用年数等の合理的な基準を用いること</t>
    <rPh sb="2" eb="3">
      <t>ネン</t>
    </rPh>
    <rPh sb="3" eb="5">
      <t>イジョウ</t>
    </rPh>
    <rPh sb="14" eb="16">
      <t>キカン</t>
    </rPh>
    <rPh sb="17" eb="19">
      <t>セッテイ</t>
    </rPh>
    <rPh sb="20" eb="22">
      <t>タイヨウ</t>
    </rPh>
    <rPh sb="22" eb="24">
      <t>ネンスウ</t>
    </rPh>
    <rPh sb="24" eb="25">
      <t>トウ</t>
    </rPh>
    <rPh sb="26" eb="29">
      <t>ゴウリテキ</t>
    </rPh>
    <rPh sb="30" eb="32">
      <t>キジュン</t>
    </rPh>
    <rPh sb="33" eb="34">
      <t>モチ</t>
    </rPh>
    <phoneticPr fontId="2"/>
  </si>
  <si>
    <t>ユニット型個室的多床室</t>
    <rPh sb="4" eb="5">
      <t>ガタ</t>
    </rPh>
    <rPh sb="5" eb="7">
      <t>コシツ</t>
    </rPh>
    <rPh sb="7" eb="8">
      <t>テキ</t>
    </rPh>
    <rPh sb="8" eb="11">
      <t>タショウシツ</t>
    </rPh>
    <phoneticPr fontId="2"/>
  </si>
  <si>
    <t>要入力</t>
    <rPh sb="0" eb="1">
      <t>ヨウ</t>
    </rPh>
    <rPh sb="1" eb="3">
      <t>ニュウリョク</t>
    </rPh>
    <phoneticPr fontId="2"/>
  </si>
  <si>
    <t>入力不可</t>
    <rPh sb="0" eb="2">
      <t>ニュウリョク</t>
    </rPh>
    <rPh sb="2" eb="4">
      <t>フカ</t>
    </rPh>
    <phoneticPr fontId="2"/>
  </si>
  <si>
    <t>b 併設施設分（ショート以外）</t>
    <rPh sb="12" eb="14">
      <t>イガイ</t>
    </rPh>
    <phoneticPr fontId="2"/>
  </si>
  <si>
    <t>居室数</t>
    <rPh sb="0" eb="2">
      <t>キョシツ</t>
    </rPh>
    <rPh sb="2" eb="3">
      <t>スウ</t>
    </rPh>
    <phoneticPr fontId="2"/>
  </si>
  <si>
    <t>（ショート含）</t>
    <rPh sb="5" eb="6">
      <t>フク</t>
    </rPh>
    <phoneticPr fontId="2"/>
  </si>
  <si>
    <t>多床室</t>
    <rPh sb="0" eb="3">
      <t>タショウシツ</t>
    </rPh>
    <phoneticPr fontId="2"/>
  </si>
  <si>
    <t>従来型個室</t>
    <rPh sb="0" eb="3">
      <t>ジュウライガタ</t>
    </rPh>
    <rPh sb="3" eb="5">
      <t>コシツ</t>
    </rPh>
    <phoneticPr fontId="2"/>
  </si>
  <si>
    <t>ユニット型個室</t>
    <rPh sb="4" eb="5">
      <t>ガタ</t>
    </rPh>
    <rPh sb="5" eb="7">
      <t>コシツ</t>
    </rPh>
    <phoneticPr fontId="2"/>
  </si>
  <si>
    <t>ユニット型個室的多床室</t>
    <rPh sb="4" eb="5">
      <t>ガタ</t>
    </rPh>
    <rPh sb="5" eb="7">
      <t>コシツ</t>
    </rPh>
    <rPh sb="7" eb="8">
      <t>テキ</t>
    </rPh>
    <rPh sb="8" eb="11">
      <t>タショウシツ</t>
    </rPh>
    <phoneticPr fontId="2"/>
  </si>
  <si>
    <t>参考様式07</t>
    <rPh sb="0" eb="2">
      <t>サンコウ</t>
    </rPh>
    <rPh sb="2" eb="4">
      <t>ヨウシキ</t>
    </rPh>
    <phoneticPr fontId="2"/>
  </si>
  <si>
    <t>令和２年度介護事業経営実態調査結果各サービス別総括表</t>
    <rPh sb="0" eb="2">
      <t>レイワ</t>
    </rPh>
    <rPh sb="3" eb="4">
      <t>ネン</t>
    </rPh>
    <rPh sb="4" eb="5">
      <t>ド</t>
    </rPh>
    <rPh sb="5" eb="7">
      <t>カイゴ</t>
    </rPh>
    <rPh sb="7" eb="9">
      <t>ジギョウ</t>
    </rPh>
    <rPh sb="9" eb="11">
      <t>ケイエイ</t>
    </rPh>
    <rPh sb="11" eb="13">
      <t>ジッタイ</t>
    </rPh>
    <rPh sb="13" eb="15">
      <t>チョウサ</t>
    </rPh>
    <rPh sb="15" eb="17">
      <t>ケッカ</t>
    </rPh>
    <rPh sb="17" eb="18">
      <t>カク</t>
    </rPh>
    <rPh sb="22" eb="23">
      <t>ベツ</t>
    </rPh>
    <rPh sb="23" eb="26">
      <t>ソウカツヒョウ</t>
    </rPh>
    <phoneticPr fontId="2"/>
  </si>
  <si>
    <t>介護医療院</t>
    <rPh sb="0" eb="2">
      <t>カイゴ</t>
    </rPh>
    <rPh sb="2" eb="4">
      <t>イリョウ</t>
    </rPh>
    <rPh sb="4" eb="5">
      <t>イン</t>
    </rPh>
    <phoneticPr fontId="3"/>
  </si>
  <si>
    <t>介護医療院</t>
    <rPh sb="0" eb="2">
      <t>カイゴ</t>
    </rPh>
    <rPh sb="2" eb="4">
      <t>イリョウ</t>
    </rPh>
    <rPh sb="4" eb="5">
      <t>イン</t>
    </rPh>
    <phoneticPr fontId="12"/>
  </si>
  <si>
    <t>令和2年度介護事業経営実態調査結果各サービス別総括表</t>
    <rPh sb="0" eb="2">
      <t>レイワ</t>
    </rPh>
    <rPh sb="3" eb="4">
      <t>ネン</t>
    </rPh>
    <rPh sb="4" eb="5">
      <t>ド</t>
    </rPh>
    <rPh sb="5" eb="7">
      <t>カイゴ</t>
    </rPh>
    <rPh sb="7" eb="9">
      <t>ジギョウ</t>
    </rPh>
    <rPh sb="9" eb="11">
      <t>ケイエイ</t>
    </rPh>
    <rPh sb="11" eb="13">
      <t>ジッタイ</t>
    </rPh>
    <rPh sb="13" eb="15">
      <t>チョウサ</t>
    </rPh>
    <rPh sb="15" eb="17">
      <t>ケッカ</t>
    </rPh>
    <rPh sb="17" eb="18">
      <t>カク</t>
    </rPh>
    <rPh sb="22" eb="23">
      <t>ベツ</t>
    </rPh>
    <rPh sb="23" eb="26">
      <t>ソウカツヒョウ</t>
    </rPh>
    <phoneticPr fontId="12"/>
  </si>
  <si>
    <t>円/月</t>
    <rPh sb="0" eb="1">
      <t>エン</t>
    </rPh>
    <rPh sb="2" eb="3">
      <t>ツキ</t>
    </rPh>
    <phoneticPr fontId="12"/>
  </si>
  <si>
    <t>人</t>
    <rPh sb="0" eb="1">
      <t>ニン</t>
    </rPh>
    <phoneticPr fontId="12"/>
  </si>
  <si>
    <t>2022年度福祉貸付事業融資のごあんない</t>
    <rPh sb="4" eb="6">
      <t>ネンド</t>
    </rPh>
    <rPh sb="6" eb="8">
      <t>フクシ</t>
    </rPh>
    <rPh sb="8" eb="10">
      <t>カシツケ</t>
    </rPh>
    <rPh sb="10" eb="12">
      <t>ジギョウ</t>
    </rPh>
    <rPh sb="12" eb="14">
      <t>ユウシ</t>
    </rPh>
    <phoneticPr fontId="3"/>
  </si>
  <si>
    <t>特別養護老人ホーム</t>
    <rPh sb="0" eb="2">
      <t>トクベツ</t>
    </rPh>
    <rPh sb="2" eb="4">
      <t>ヨウゴ</t>
    </rPh>
    <rPh sb="4" eb="6">
      <t>ロウジン</t>
    </rPh>
    <phoneticPr fontId="3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</si>
  <si>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3"/>
  </si>
  <si>
    <t>養護老人ホーム</t>
    <rPh sb="0" eb="2">
      <t>ヨウゴ</t>
    </rPh>
    <rPh sb="2" eb="4">
      <t>ロウジン</t>
    </rPh>
    <phoneticPr fontId="3"/>
  </si>
  <si>
    <t>介護付きホーム</t>
    <rPh sb="0" eb="2">
      <t>カイゴ</t>
    </rPh>
    <rPh sb="2" eb="3">
      <t>ツ</t>
    </rPh>
    <phoneticPr fontId="3"/>
  </si>
  <si>
    <t>訪問看護ステーション（大規模化やサテライト型事業所の設置）</t>
    <rPh sb="0" eb="2">
      <t>ホウモン</t>
    </rPh>
    <rPh sb="2" eb="4">
      <t>カンゴ</t>
    </rPh>
    <rPh sb="11" eb="15">
      <t>ダイキボカ</t>
    </rPh>
    <rPh sb="21" eb="22">
      <t>ガタ</t>
    </rPh>
    <rPh sb="22" eb="25">
      <t>ジギョウショ</t>
    </rPh>
    <rPh sb="26" eb="28">
      <t>セッチ</t>
    </rPh>
    <phoneticPr fontId="3"/>
  </si>
  <si>
    <t>地域密着型特別養護老人ホーム</t>
    <rPh sb="0" eb="2">
      <t>チイキ</t>
    </rPh>
    <rPh sb="2" eb="5">
      <t>ミッチャクガタ</t>
    </rPh>
    <rPh sb="5" eb="7">
      <t>トクベツ</t>
    </rPh>
    <rPh sb="7" eb="9">
      <t>ヨウゴ</t>
    </rPh>
    <rPh sb="9" eb="11">
      <t>ロウジン</t>
    </rPh>
    <phoneticPr fontId="3"/>
  </si>
  <si>
    <t>小規模な介護老人保健施設</t>
    <rPh sb="0" eb="3">
      <t>ショウキボ</t>
    </rPh>
    <rPh sb="4" eb="6">
      <t>カイゴ</t>
    </rPh>
    <rPh sb="6" eb="8">
      <t>ロウジン</t>
    </rPh>
    <rPh sb="8" eb="10">
      <t>ホケン</t>
    </rPh>
    <rPh sb="10" eb="12">
      <t>シセツ</t>
    </rPh>
    <phoneticPr fontId="3"/>
  </si>
  <si>
    <t>小規模な介護医療院</t>
    <rPh sb="0" eb="3">
      <t>ショウキボ</t>
    </rPh>
    <rPh sb="4" eb="6">
      <t>カイゴ</t>
    </rPh>
    <rPh sb="6" eb="8">
      <t>イリョウ</t>
    </rPh>
    <rPh sb="8" eb="9">
      <t>イン</t>
    </rPh>
    <phoneticPr fontId="3"/>
  </si>
  <si>
    <t>認知症高齢者グループホーム</t>
    <rPh sb="0" eb="3">
      <t>ニンチショウ</t>
    </rPh>
    <rPh sb="3" eb="6">
      <t>コウレイシャ</t>
    </rPh>
    <phoneticPr fontId="3"/>
  </si>
  <si>
    <t>小規模多機能型居宅介護事業所</t>
    <rPh sb="0" eb="3">
      <t>ショウキボ</t>
    </rPh>
    <rPh sb="3" eb="7">
      <t>タキノウガタ</t>
    </rPh>
    <rPh sb="7" eb="9">
      <t>キョタク</t>
    </rPh>
    <rPh sb="9" eb="11">
      <t>カイゴ</t>
    </rPh>
    <rPh sb="11" eb="14">
      <t>ジギョウショ</t>
    </rPh>
    <phoneticPr fontId="3"/>
  </si>
  <si>
    <t>看護小規模多機能型居宅介護事業所</t>
    <rPh sb="0" eb="2">
      <t>カンゴ</t>
    </rPh>
    <rPh sb="2" eb="5">
      <t>ショウキボ</t>
    </rPh>
    <rPh sb="5" eb="9">
      <t>タキノウガタ</t>
    </rPh>
    <rPh sb="9" eb="11">
      <t>キョタク</t>
    </rPh>
    <rPh sb="11" eb="13">
      <t>カイゴ</t>
    </rPh>
    <rPh sb="13" eb="16">
      <t>ジギョウショ</t>
    </rPh>
    <phoneticPr fontId="3"/>
  </si>
  <si>
    <t>定期巡回・随時対応型訪問介護看護事業所</t>
    <rPh sb="0" eb="4">
      <t>テイキジュンカイ</t>
    </rPh>
    <rPh sb="5" eb="10">
      <t>ズイジタイオウガタ</t>
    </rPh>
    <rPh sb="10" eb="12">
      <t>ホウモン</t>
    </rPh>
    <rPh sb="12" eb="14">
      <t>カイゴ</t>
    </rPh>
    <rPh sb="14" eb="16">
      <t>カンゴ</t>
    </rPh>
    <rPh sb="16" eb="19">
      <t>ジギョウショ</t>
    </rPh>
    <phoneticPr fontId="3"/>
  </si>
  <si>
    <t>小規模な養護老人ホーム</t>
    <rPh sb="0" eb="3">
      <t>ショウキボ</t>
    </rPh>
    <rPh sb="4" eb="6">
      <t>ヨウゴ</t>
    </rPh>
    <rPh sb="6" eb="8">
      <t>ロウジン</t>
    </rPh>
    <phoneticPr fontId="3"/>
  </si>
  <si>
    <t>施設内保育施設</t>
    <rPh sb="0" eb="2">
      <t>シセツ</t>
    </rPh>
    <rPh sb="2" eb="3">
      <t>ナイ</t>
    </rPh>
    <rPh sb="3" eb="5">
      <t>ホイク</t>
    </rPh>
    <rPh sb="5" eb="7">
      <t>シセツ</t>
    </rPh>
    <phoneticPr fontId="3"/>
  </si>
  <si>
    <t>円/床</t>
    <rPh sb="0" eb="1">
      <t>エン</t>
    </rPh>
    <rPh sb="2" eb="3">
      <t>ショウ</t>
    </rPh>
    <phoneticPr fontId="3"/>
  </si>
  <si>
    <t>円/施設</t>
    <rPh sb="0" eb="1">
      <t>エン</t>
    </rPh>
    <rPh sb="2" eb="4">
      <t>シセツ</t>
    </rPh>
    <phoneticPr fontId="3"/>
  </si>
  <si>
    <t>栃木県地域医療介護総合確保基金事業（介護施設等の整備に関する事業）交付金交付要領</t>
    <rPh sb="0" eb="3">
      <t>トチギケン</t>
    </rPh>
    <rPh sb="3" eb="5">
      <t>チイキ</t>
    </rPh>
    <rPh sb="5" eb="7">
      <t>イリョウ</t>
    </rPh>
    <rPh sb="7" eb="9">
      <t>カイゴ</t>
    </rPh>
    <rPh sb="9" eb="11">
      <t>ソウゴウ</t>
    </rPh>
    <rPh sb="11" eb="13">
      <t>カクホ</t>
    </rPh>
    <rPh sb="13" eb="15">
      <t>キキン</t>
    </rPh>
    <rPh sb="15" eb="17">
      <t>ジギョウ</t>
    </rPh>
    <rPh sb="18" eb="20">
      <t>カイゴ</t>
    </rPh>
    <rPh sb="20" eb="22">
      <t>シセツ</t>
    </rPh>
    <rPh sb="22" eb="23">
      <t>トウ</t>
    </rPh>
    <rPh sb="24" eb="26">
      <t>セイビ</t>
    </rPh>
    <rPh sb="27" eb="28">
      <t>カン</t>
    </rPh>
    <rPh sb="30" eb="32">
      <t>ジギョウ</t>
    </rPh>
    <rPh sb="33" eb="36">
      <t>コウフキン</t>
    </rPh>
    <rPh sb="36" eb="38">
      <t>コウフ</t>
    </rPh>
    <rPh sb="38" eb="40">
      <t>ヨウリョウ</t>
    </rPh>
    <phoneticPr fontId="3"/>
  </si>
  <si>
    <t>小規模な介護医療院</t>
    <rPh sb="0" eb="3">
      <t>ショウキボ</t>
    </rPh>
    <rPh sb="4" eb="6">
      <t>カイゴ</t>
    </rPh>
    <rPh sb="6" eb="8">
      <t>イリョウ</t>
    </rPh>
    <rPh sb="8" eb="9">
      <t>イン</t>
    </rPh>
    <phoneticPr fontId="12"/>
  </si>
  <si>
    <t>色付きセルは選択可</t>
    <rPh sb="0" eb="2">
      <t>イロツ</t>
    </rPh>
    <rPh sb="6" eb="8">
      <t>センタク</t>
    </rPh>
    <rPh sb="8" eb="9">
      <t>カ</t>
    </rPh>
    <phoneticPr fontId="2"/>
  </si>
  <si>
    <t>密着特養（従来型）</t>
    <rPh sb="0" eb="2">
      <t>ミッチャク</t>
    </rPh>
    <rPh sb="2" eb="4">
      <t>トクヨウ</t>
    </rPh>
    <rPh sb="5" eb="7">
      <t>ジュウライ</t>
    </rPh>
    <rPh sb="7" eb="8">
      <t>ガタ</t>
    </rPh>
    <phoneticPr fontId="2"/>
  </si>
  <si>
    <t>密着併設ショート（従来型）</t>
    <rPh sb="0" eb="2">
      <t>ミッチャク</t>
    </rPh>
    <rPh sb="2" eb="4">
      <t>ヘイセツ</t>
    </rPh>
    <rPh sb="9" eb="11">
      <t>ジュウライ</t>
    </rPh>
    <rPh sb="11" eb="12">
      <t>ガタ</t>
    </rPh>
    <phoneticPr fontId="2"/>
  </si>
  <si>
    <t>※密着特養併設ショートについては建設補助金はない</t>
    <rPh sb="1" eb="3">
      <t>ミッチャク</t>
    </rPh>
    <rPh sb="3" eb="5">
      <t>トクヨウ</t>
    </rPh>
    <rPh sb="5" eb="7">
      <t>ヘイセツ</t>
    </rPh>
    <rPh sb="16" eb="18">
      <t>ケンセツ</t>
    </rPh>
    <rPh sb="18" eb="21">
      <t>ホジョキン</t>
    </rPh>
    <phoneticPr fontId="2"/>
  </si>
  <si>
    <t>創設</t>
  </si>
  <si>
    <t>内 賃借料（土地賃借の場合のみ）</t>
    <rPh sb="0" eb="1">
      <t>ウチ</t>
    </rPh>
    <rPh sb="2" eb="5">
      <t>チンシャクリョウ</t>
    </rPh>
    <rPh sb="6" eb="8">
      <t>トチ</t>
    </rPh>
    <rPh sb="8" eb="10">
      <t>チンシャク</t>
    </rPh>
    <rPh sb="11" eb="13">
      <t>バアイ</t>
    </rPh>
    <phoneticPr fontId="2"/>
  </si>
  <si>
    <t>←土地賃借の場合は0とすること</t>
    <rPh sb="1" eb="3">
      <t>トチ</t>
    </rPh>
    <rPh sb="3" eb="5">
      <t>チンシャク</t>
    </rPh>
    <rPh sb="6" eb="8">
      <t>バアイ</t>
    </rPh>
    <phoneticPr fontId="2"/>
  </si>
  <si>
    <t>用地取得費（用地取得の場合のみ）</t>
    <rPh sb="6" eb="8">
      <t>ヨウチ</t>
    </rPh>
    <rPh sb="8" eb="10">
      <t>シュトク</t>
    </rPh>
    <rPh sb="11" eb="13">
      <t>バアイ</t>
    </rPh>
    <phoneticPr fontId="2"/>
  </si>
  <si>
    <t>資金計画表（地域密着型特別養護老人ホーム）</t>
    <rPh sb="0" eb="2">
      <t>シキン</t>
    </rPh>
    <rPh sb="2" eb="4">
      <t>ケイカク</t>
    </rPh>
    <rPh sb="4" eb="5">
      <t>ヒョウ</t>
    </rPh>
    <rPh sb="6" eb="17">
      <t>チイキミッチャクガタトクベツヨウゴロウジン</t>
    </rPh>
    <phoneticPr fontId="2"/>
  </si>
  <si>
    <t>居住費等計算書（地域密着型特別養護老人ホーム）</t>
    <rPh sb="0" eb="2">
      <t>キョジュウ</t>
    </rPh>
    <rPh sb="2" eb="3">
      <t>ヒ</t>
    </rPh>
    <rPh sb="3" eb="4">
      <t>トウ</t>
    </rPh>
    <rPh sb="4" eb="7">
      <t>ケイサンショ</t>
    </rPh>
    <rPh sb="8" eb="19">
      <t>チイキミッチャクガタトクベツヨウゴロウジン</t>
    </rPh>
    <phoneticPr fontId="2"/>
  </si>
  <si>
    <t>色付きのセルに入力してください</t>
    <rPh sb="0" eb="2">
      <t>イロツ</t>
    </rPh>
    <rPh sb="7" eb="9">
      <t>ニュウリョク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</si>
</sst>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6" formatCode="#,##0_);[Red]\(#,##0\)"/>
    <numFmt numFmtId="177" formatCode="#,##0_ "/>
    <numFmt numFmtId="178" formatCode="#,##0_ ;[Red]\-#,##0\ "/>
    <numFmt numFmtId="179" formatCode="#,##0&quot;円&quot;"/>
    <numFmt numFmtId="180" formatCode="#,##0&quot;円/日&quot;"/>
    <numFmt numFmtId="181" formatCode="#,##0&quot;円/年&quot;"/>
    <numFmt numFmtId="182" formatCode="#,##0&quot;円&quot;;&quot;△ &quot;#,##0&quot;円&quot;"/>
    <numFmt numFmtId="183" formatCode="0&quot;年&quot;"/>
    <numFmt numFmtId="184" formatCode="0&quot;人&quot;"/>
    <numFmt numFmtId="185" formatCode="#,##0&quot;平米&quot;"/>
    <numFmt numFmtId="186" formatCode="#,##0.00_ ;[Red]\-#,##0.00\ "/>
  </numFmts>
  <fonts count="1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6"/>
      <name val="ＭＳ Ｐゴシック"/>
      <family val="3"/>
      <scheme val="minor"/>
    </font>
    <font>
      <sz val="10"/>
      <color theme="1"/>
      <name val="ＭＳ ゴシック"/>
      <family val="3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2CC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4">
    <xf numFmtId="0" fontId="0" fillId="0" borderId="0" xfId="0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3" xfId="0" applyFill="1" applyBorder="1">
      <alignment vertical="center"/>
    </xf>
    <xf numFmtId="38" fontId="0" fillId="0" borderId="3" xfId="1" applyFont="1" applyBorder="1">
      <alignment vertical="center"/>
    </xf>
    <xf numFmtId="38" fontId="0" fillId="0" borderId="0" xfId="1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>
      <alignment vertical="center"/>
    </xf>
    <xf numFmtId="38" fontId="4" fillId="0" borderId="1" xfId="1" applyFont="1" applyBorder="1" applyAlignment="1">
      <alignment horizontal="right" vertical="center"/>
    </xf>
    <xf numFmtId="38" fontId="4" fillId="0" borderId="1" xfId="1" applyFont="1" applyBorder="1" applyAlignment="1">
      <alignment horizontal="center" vertical="center"/>
    </xf>
    <xf numFmtId="0" fontId="4" fillId="2" borderId="2" xfId="0" applyFont="1" applyFill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4" fillId="0" borderId="2" xfId="0" quotePrefix="1" applyFon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38" fontId="4" fillId="0" borderId="2" xfId="0" applyNumberFormat="1" applyFont="1" applyBorder="1">
      <alignment vertical="center"/>
    </xf>
    <xf numFmtId="0" fontId="3" fillId="0" borderId="0" xfId="0" applyFont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3" xfId="0" applyBorder="1" applyAlignment="1">
      <alignment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>
      <alignment vertical="center"/>
    </xf>
    <xf numFmtId="0" fontId="3" fillId="0" borderId="3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Alignment="1">
      <alignment vertical="center" shrinkToFit="1"/>
    </xf>
    <xf numFmtId="38" fontId="7" fillId="0" borderId="0" xfId="1" applyFont="1">
      <alignment vertical="center"/>
    </xf>
    <xf numFmtId="178" fontId="7" fillId="0" borderId="0" xfId="1" applyNumberFormat="1" applyFont="1">
      <alignment vertical="center"/>
    </xf>
    <xf numFmtId="0" fontId="8" fillId="0" borderId="3" xfId="0" applyFont="1" applyBorder="1" applyAlignment="1">
      <alignment vertical="center" shrinkToFit="1"/>
    </xf>
    <xf numFmtId="38" fontId="7" fillId="0" borderId="4" xfId="1" applyFont="1" applyBorder="1">
      <alignment vertical="center"/>
    </xf>
    <xf numFmtId="179" fontId="8" fillId="2" borderId="3" xfId="1" applyNumberFormat="1" applyFont="1" applyFill="1" applyBorder="1">
      <alignment vertical="center"/>
    </xf>
    <xf numFmtId="38" fontId="7" fillId="0" borderId="4" xfId="1" quotePrefix="1" applyFont="1" applyBorder="1">
      <alignment vertical="center"/>
    </xf>
    <xf numFmtId="180" fontId="8" fillId="0" borderId="3" xfId="1" applyNumberFormat="1" applyFont="1" applyBorder="1">
      <alignment vertical="center"/>
    </xf>
    <xf numFmtId="181" fontId="8" fillId="2" borderId="3" xfId="1" applyNumberFormat="1" applyFont="1" applyFill="1" applyBorder="1">
      <alignment vertical="center"/>
    </xf>
    <xf numFmtId="181" fontId="8" fillId="0" borderId="3" xfId="1" applyNumberFormat="1" applyFont="1" applyBorder="1">
      <alignment vertical="center"/>
    </xf>
    <xf numFmtId="179" fontId="8" fillId="0" borderId="3" xfId="1" applyNumberFormat="1" applyFont="1" applyBorder="1">
      <alignment vertical="center"/>
    </xf>
    <xf numFmtId="182" fontId="7" fillId="0" borderId="3" xfId="1" applyNumberFormat="1" applyFont="1" applyBorder="1">
      <alignment vertical="center"/>
    </xf>
    <xf numFmtId="9" fontId="7" fillId="2" borderId="3" xfId="1" applyNumberFormat="1" applyFont="1" applyFill="1" applyBorder="1">
      <alignment vertical="center"/>
    </xf>
    <xf numFmtId="185" fontId="7" fillId="2" borderId="3" xfId="1" applyNumberFormat="1" applyFont="1" applyFill="1" applyBorder="1">
      <alignment vertical="center"/>
    </xf>
    <xf numFmtId="38" fontId="7" fillId="0" borderId="3" xfId="1" applyFont="1" applyBorder="1">
      <alignment vertical="center"/>
    </xf>
    <xf numFmtId="0" fontId="8" fillId="0" borderId="3" xfId="0" applyFont="1" applyBorder="1" applyAlignment="1">
      <alignment horizontal="center" vertical="center" shrinkToFit="1"/>
    </xf>
    <xf numFmtId="38" fontId="7" fillId="0" borderId="3" xfId="1" applyFont="1" applyBorder="1" applyAlignment="1">
      <alignment horizontal="center" vertical="center"/>
    </xf>
    <xf numFmtId="178" fontId="8" fillId="0" borderId="3" xfId="1" applyNumberFormat="1" applyFont="1" applyBorder="1" applyAlignment="1">
      <alignment horizontal="center" vertical="center"/>
    </xf>
    <xf numFmtId="0" fontId="7" fillId="0" borderId="0" xfId="0" applyFont="1" applyAlignment="1">
      <alignment horizontal="right" vertical="center" shrinkToFit="1"/>
    </xf>
    <xf numFmtId="181" fontId="8" fillId="0" borderId="3" xfId="1" applyNumberFormat="1" applyFont="1" applyFill="1" applyBorder="1">
      <alignment vertical="center"/>
    </xf>
    <xf numFmtId="0" fontId="7" fillId="0" borderId="3" xfId="0" applyFont="1" applyBorder="1" applyAlignment="1">
      <alignment horizontal="right" vertical="center" shrinkToFit="1"/>
    </xf>
    <xf numFmtId="0" fontId="8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85" fontId="7" fillId="0" borderId="3" xfId="1" applyNumberFormat="1" applyFont="1" applyFill="1" applyBorder="1">
      <alignment vertical="center"/>
    </xf>
    <xf numFmtId="184" fontId="7" fillId="0" borderId="3" xfId="1" applyNumberFormat="1" applyFont="1" applyFill="1" applyBorder="1">
      <alignment vertical="center"/>
    </xf>
    <xf numFmtId="9" fontId="7" fillId="0" borderId="4" xfId="1" applyNumberFormat="1" applyFont="1" applyFill="1" applyBorder="1">
      <alignment vertical="center"/>
    </xf>
    <xf numFmtId="0" fontId="3" fillId="0" borderId="1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177" fontId="3" fillId="2" borderId="11" xfId="0" applyNumberFormat="1" applyFont="1" applyFill="1" applyBorder="1" applyAlignment="1">
      <alignment horizontal="center" vertical="center"/>
    </xf>
    <xf numFmtId="10" fontId="3" fillId="2" borderId="11" xfId="0" applyNumberFormat="1" applyFont="1" applyFill="1" applyBorder="1" applyAlignment="1">
      <alignment horizontal="center" vertical="center"/>
    </xf>
    <xf numFmtId="10" fontId="3" fillId="0" borderId="11" xfId="0" applyNumberFormat="1" applyFont="1" applyBorder="1" applyAlignment="1">
      <alignment horizontal="center" vertical="center"/>
    </xf>
    <xf numFmtId="180" fontId="8" fillId="2" borderId="3" xfId="1" applyNumberFormat="1" applyFont="1" applyFill="1" applyBorder="1">
      <alignment vertical="center"/>
    </xf>
    <xf numFmtId="0" fontId="3" fillId="0" borderId="3" xfId="0" applyFont="1" applyBorder="1" applyAlignment="1">
      <alignment vertical="center" wrapText="1" shrinkToFit="1"/>
    </xf>
    <xf numFmtId="0" fontId="4" fillId="0" borderId="3" xfId="0" applyFont="1" applyBorder="1" applyAlignment="1">
      <alignment vertical="center" wrapText="1" shrinkToFit="1"/>
    </xf>
    <xf numFmtId="20" fontId="7" fillId="0" borderId="0" xfId="0" applyNumberFormat="1" applyFont="1">
      <alignment vertical="center"/>
    </xf>
    <xf numFmtId="180" fontId="8" fillId="2" borderId="4" xfId="1" applyNumberFormat="1" applyFont="1" applyFill="1" applyBorder="1">
      <alignment vertical="center"/>
    </xf>
    <xf numFmtId="186" fontId="8" fillId="0" borderId="3" xfId="1" applyNumberFormat="1" applyFont="1" applyBorder="1">
      <alignment vertical="center"/>
    </xf>
    <xf numFmtId="0" fontId="3" fillId="0" borderId="5" xfId="0" applyFont="1" applyBorder="1" applyAlignment="1">
      <alignment vertical="center"/>
    </xf>
    <xf numFmtId="0" fontId="3" fillId="2" borderId="12" xfId="0" applyFont="1" applyFill="1" applyBorder="1" applyAlignment="1">
      <alignment horizontal="center" vertical="center"/>
    </xf>
    <xf numFmtId="183" fontId="8" fillId="0" borderId="4" xfId="1" applyNumberFormat="1" applyFont="1" applyFill="1" applyBorder="1" applyAlignment="1">
      <alignment vertical="center"/>
    </xf>
    <xf numFmtId="38" fontId="7" fillId="2" borderId="3" xfId="1" applyFont="1" applyFill="1" applyBorder="1">
      <alignment vertical="center"/>
    </xf>
    <xf numFmtId="185" fontId="7" fillId="2" borderId="4" xfId="1" applyNumberFormat="1" applyFont="1" applyFill="1" applyBorder="1">
      <alignment vertical="center"/>
    </xf>
    <xf numFmtId="186" fontId="8" fillId="0" borderId="4" xfId="1" applyNumberFormat="1" applyFont="1" applyBorder="1">
      <alignment vertical="center"/>
    </xf>
    <xf numFmtId="184" fontId="7" fillId="0" borderId="4" xfId="1" applyNumberFormat="1" applyFont="1" applyFill="1" applyBorder="1">
      <alignment vertical="center"/>
    </xf>
    <xf numFmtId="9" fontId="7" fillId="2" borderId="4" xfId="1" applyNumberFormat="1" applyFont="1" applyFill="1" applyBorder="1">
      <alignment vertical="center"/>
    </xf>
    <xf numFmtId="179" fontId="8" fillId="0" borderId="4" xfId="1" applyNumberFormat="1" applyFont="1" applyBorder="1">
      <alignment vertical="center"/>
    </xf>
    <xf numFmtId="182" fontId="7" fillId="0" borderId="4" xfId="1" applyNumberFormat="1" applyFont="1" applyBorder="1">
      <alignment vertical="center"/>
    </xf>
    <xf numFmtId="181" fontId="8" fillId="0" borderId="4" xfId="1" applyNumberFormat="1" applyFont="1" applyBorder="1">
      <alignment vertical="center"/>
    </xf>
    <xf numFmtId="180" fontId="8" fillId="0" borderId="4" xfId="1" applyNumberFormat="1" applyFont="1" applyBorder="1">
      <alignment vertical="center"/>
    </xf>
    <xf numFmtId="0" fontId="11" fillId="0" borderId="3" xfId="0" applyFont="1" applyBorder="1" applyAlignment="1">
      <alignment vertical="center" wrapText="1" shrinkToFit="1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2" borderId="16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3" borderId="3" xfId="0" applyFill="1" applyBorder="1">
      <alignment vertical="center"/>
    </xf>
    <xf numFmtId="0" fontId="0" fillId="3" borderId="0" xfId="0" applyFill="1">
      <alignment vertical="center"/>
    </xf>
    <xf numFmtId="0" fontId="0" fillId="0" borderId="17" xfId="0" applyFill="1" applyBorder="1">
      <alignment vertical="center"/>
    </xf>
    <xf numFmtId="0" fontId="13" fillId="4" borderId="0" xfId="0" applyFont="1" applyFill="1">
      <alignment vertical="center"/>
    </xf>
    <xf numFmtId="0" fontId="5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 indent="1"/>
    </xf>
    <xf numFmtId="176" fontId="3" fillId="0" borderId="3" xfId="0" applyNumberFormat="1" applyFont="1" applyBorder="1" applyAlignment="1">
      <alignment horizontal="right" vertical="center"/>
    </xf>
    <xf numFmtId="176" fontId="3" fillId="2" borderId="3" xfId="0" applyNumberFormat="1" applyFont="1" applyFill="1" applyBorder="1" applyAlignment="1">
      <alignment horizontal="right" vertical="center"/>
    </xf>
    <xf numFmtId="176" fontId="3" fillId="0" borderId="4" xfId="0" applyNumberFormat="1" applyFont="1" applyFill="1" applyBorder="1" applyAlignment="1">
      <alignment horizontal="right" vertical="center"/>
    </xf>
    <xf numFmtId="0" fontId="3" fillId="0" borderId="3" xfId="0" applyFont="1" applyBorder="1" applyAlignment="1">
      <alignment horizontal="left" vertical="center" indent="2"/>
    </xf>
    <xf numFmtId="0" fontId="3" fillId="0" borderId="3" xfId="0" applyFont="1" applyBorder="1" applyAlignment="1">
      <alignment horizontal="right" vertical="center"/>
    </xf>
    <xf numFmtId="176" fontId="3" fillId="0" borderId="6" xfId="0" applyNumberFormat="1" applyFont="1" applyBorder="1" applyAlignment="1">
      <alignment horizontal="right" vertical="center"/>
    </xf>
    <xf numFmtId="176" fontId="3" fillId="0" borderId="7" xfId="0" applyNumberFormat="1" applyFont="1" applyBorder="1" applyAlignment="1">
      <alignment horizontal="right" vertical="center"/>
    </xf>
    <xf numFmtId="176" fontId="3" fillId="0" borderId="3" xfId="0" applyNumberFormat="1" applyFont="1" applyFill="1" applyBorder="1" applyAlignment="1">
      <alignment horizontal="right" vertical="center"/>
    </xf>
    <xf numFmtId="176" fontId="3" fillId="0" borderId="8" xfId="0" applyNumberFormat="1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176" fontId="3" fillId="2" borderId="6" xfId="0" applyNumberFormat="1" applyFont="1" applyFill="1" applyBorder="1" applyAlignment="1">
      <alignment horizontal="right" vertical="center"/>
    </xf>
    <xf numFmtId="176" fontId="3" fillId="2" borderId="7" xfId="0" applyNumberFormat="1" applyFont="1" applyFill="1" applyBorder="1" applyAlignment="1">
      <alignment horizontal="right" vertical="center"/>
    </xf>
    <xf numFmtId="176" fontId="3" fillId="0" borderId="8" xfId="0" applyNumberFormat="1" applyFont="1" applyFill="1" applyBorder="1" applyAlignment="1">
      <alignment horizontal="right" vertical="center"/>
    </xf>
    <xf numFmtId="176" fontId="3" fillId="0" borderId="9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176" fontId="3" fillId="0" borderId="8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179" fontId="3" fillId="0" borderId="0" xfId="1" applyNumberFormat="1" applyFont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8"/>
  <sheetViews>
    <sheetView tabSelected="1" view="pageBreakPreview" topLeftCell="A13" zoomScaleNormal="100" zoomScaleSheetLayoutView="100" workbookViewId="0">
      <selection activeCell="D27" sqref="D27:E27"/>
    </sheetView>
  </sheetViews>
  <sheetFormatPr defaultColWidth="9.875" defaultRowHeight="18.75" customHeight="1" x14ac:dyDescent="0.15"/>
  <cols>
    <col min="1" max="1" width="4.75" style="6" bestFit="1" customWidth="1"/>
    <col min="2" max="2" width="22.75" style="7" bestFit="1" customWidth="1"/>
    <col min="3" max="3" width="5" style="7" bestFit="1" customWidth="1"/>
    <col min="4" max="4" width="8.375" style="7" bestFit="1" customWidth="1"/>
    <col min="5" max="5" width="8" style="7" bestFit="1" customWidth="1"/>
    <col min="6" max="6" width="10.125" style="7" bestFit="1" customWidth="1"/>
    <col min="7" max="8" width="8" style="7" bestFit="1" customWidth="1"/>
    <col min="9" max="9" width="9.25" style="7" bestFit="1" customWidth="1"/>
    <col min="10" max="11" width="9.625" style="7" bestFit="1" customWidth="1"/>
    <col min="12" max="12" width="11.5" style="7" bestFit="1" customWidth="1"/>
    <col min="13" max="13" width="8" style="7" bestFit="1" customWidth="1"/>
    <col min="14" max="14" width="9.75" style="7" bestFit="1" customWidth="1"/>
    <col min="15" max="15" width="11.375" style="7" bestFit="1" customWidth="1"/>
    <col min="16" max="16384" width="9.875" style="7"/>
  </cols>
  <sheetData>
    <row r="1" spans="1:16" ht="17.25" x14ac:dyDescent="0.15">
      <c r="A1" s="96" t="s">
        <v>252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6" t="s">
        <v>122</v>
      </c>
    </row>
    <row r="2" spans="1:16" ht="12" x14ac:dyDescent="0.15">
      <c r="A2" s="114" t="s">
        <v>123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95" t="s">
        <v>254</v>
      </c>
    </row>
    <row r="3" spans="1:16" ht="12" x14ac:dyDescent="0.15">
      <c r="D3" s="6" t="s">
        <v>19</v>
      </c>
      <c r="E3" s="6" t="s">
        <v>19</v>
      </c>
      <c r="F3" s="6" t="s">
        <v>19</v>
      </c>
      <c r="G3" s="6" t="s">
        <v>81</v>
      </c>
      <c r="H3" s="6" t="s">
        <v>81</v>
      </c>
      <c r="I3" s="6" t="s">
        <v>81</v>
      </c>
      <c r="J3" s="6" t="s">
        <v>22</v>
      </c>
      <c r="K3" s="6" t="s">
        <v>22</v>
      </c>
      <c r="L3" s="6" t="s">
        <v>23</v>
      </c>
      <c r="M3" s="6" t="s">
        <v>25</v>
      </c>
      <c r="N3" s="6" t="s">
        <v>25</v>
      </c>
      <c r="O3" s="6" t="s">
        <v>25</v>
      </c>
    </row>
    <row r="4" spans="1:16" ht="12" x14ac:dyDescent="0.15">
      <c r="A4" s="8"/>
      <c r="B4" s="8" t="s">
        <v>0</v>
      </c>
      <c r="C4" s="8" t="s">
        <v>18</v>
      </c>
      <c r="D4" s="8" t="s">
        <v>20</v>
      </c>
      <c r="E4" s="8" t="s">
        <v>21</v>
      </c>
      <c r="F4" s="8" t="s">
        <v>24</v>
      </c>
      <c r="G4" s="8" t="s">
        <v>20</v>
      </c>
      <c r="H4" s="8" t="s">
        <v>21</v>
      </c>
      <c r="I4" s="8" t="s">
        <v>24</v>
      </c>
      <c r="J4" s="8" t="s">
        <v>20</v>
      </c>
      <c r="K4" s="8" t="s">
        <v>21</v>
      </c>
      <c r="L4" s="8" t="s">
        <v>24</v>
      </c>
      <c r="M4" s="20" t="s">
        <v>90</v>
      </c>
      <c r="N4" s="19" t="s">
        <v>91</v>
      </c>
      <c r="O4" s="19" t="s">
        <v>92</v>
      </c>
    </row>
    <row r="5" spans="1:16" ht="16.5" customHeight="1" x14ac:dyDescent="0.15">
      <c r="A5" s="9" t="s">
        <v>17</v>
      </c>
      <c r="B5" s="10" t="s">
        <v>86</v>
      </c>
      <c r="C5" s="10">
        <v>29</v>
      </c>
      <c r="D5" s="11">
        <f ca="1">IFERROR(INDEX(単価等!$1:$1048576,MATCH($B5,単価等!$B:$B,0),MATCH(D$3&amp;D$4,単価等!$4:$4,0)),"")</f>
        <v>4480000</v>
      </c>
      <c r="E5" s="12" t="str">
        <f ca="1">IFERROR(INDEX(単価等!$1:$1048576,MATCH($B5,単価等!$B:$B,0),MATCH(E$3&amp;E$4,単価等!$4:$4,0)),"")</f>
        <v>円/床</v>
      </c>
      <c r="F5" s="11">
        <f ca="1">IFERROR(IF(E5="円/床",D5*$C5,D5),"")</f>
        <v>129920000</v>
      </c>
      <c r="G5" s="11">
        <f ca="1">IFERROR(INDEX(単価等!$1:$1048576,MATCH($B5,単価等!$B:$B,0),MATCH(G$3&amp;G$4,単価等!$4:$4,0)),"")</f>
        <v>839000</v>
      </c>
      <c r="H5" s="12" t="str">
        <f ca="1">IFERROR(INDEX(単価等!$1:$1048576,MATCH($B5,単価等!$B:$B,0),MATCH(H$3&amp;H$4,単価等!$4:$4,0)),"")</f>
        <v>円/床</v>
      </c>
      <c r="I5" s="11">
        <f t="shared" ref="I5:I10" ca="1" si="0">IFERROR(IF(H5="円/床",G5*$C5,G5),"")</f>
        <v>24331000</v>
      </c>
      <c r="J5" s="11">
        <f ca="1">IFERROR(INDEX(単価等!$1:$1048576,MATCH($B5,単価等!$B:$B,0),MATCH(J$3&amp;J$4,単価等!$4:$4,0)),"")</f>
        <v>17600000</v>
      </c>
      <c r="K5" s="12" t="str">
        <f ca="1">IFERROR(INDEX(単価等!$1:$1048576,MATCH($B5,単価等!$B:$B,0),MATCH(K$3&amp;K$4,単価等!$4:$4,0)),"")</f>
        <v>円/床</v>
      </c>
      <c r="L5" s="11">
        <f t="shared" ref="L5:L10" ca="1" si="1">IFERROR(IF(K5="円/床",J5*$C5,J5),"")</f>
        <v>510400000</v>
      </c>
      <c r="M5" s="11">
        <f ca="1">IFERROR(INDEX(単価等!$1:$1048576,MATCH($B5,単価等!$B:$B,0),MATCH(M$3&amp;M$4,単価等!$4:$4,0)),"")</f>
        <v>403000</v>
      </c>
      <c r="N5" s="12" t="str">
        <f ca="1">IFERROR(INDEX(単価等!$1:$1048576,MATCH($B5,単価等!$B:$B,0),MATCH(N$3&amp;N$4,単価等!$4:$4,0)),"")</f>
        <v>円/月*人</v>
      </c>
      <c r="O5" s="11">
        <f t="shared" ref="O5:O10" ca="1" si="2">IFERROR(IF(N5="円/月*人",M5*$C5,M5),"")</f>
        <v>11687000</v>
      </c>
    </row>
    <row r="6" spans="1:16" ht="16.5" customHeight="1" x14ac:dyDescent="0.15">
      <c r="A6" s="9" t="s">
        <v>200</v>
      </c>
      <c r="B6" s="10" t="s">
        <v>89</v>
      </c>
      <c r="C6" s="13">
        <v>10</v>
      </c>
      <c r="D6" s="11" t="str">
        <f ca="1">IFERROR(INDEX(単価等!$1:$1048576,MATCH($B6,単価等!$B:$B,0),MATCH(D$3&amp;D$4,単価等!$4:$4,0)),"")</f>
        <v>-</v>
      </c>
      <c r="E6" s="12" t="str">
        <f ca="1">IFERROR(INDEX(単価等!$1:$1048576,MATCH($B6,単価等!$B:$B,0),MATCH(E$3&amp;E$4,単価等!$4:$4,0)),"")</f>
        <v>-</v>
      </c>
      <c r="F6" s="11" t="str">
        <f t="shared" ref="F6:F10" ca="1" si="3">IFERROR(IF(E6="円/床",D6*$C6,D6),"")</f>
        <v>-</v>
      </c>
      <c r="G6" s="11" t="str">
        <f ca="1">IFERROR(INDEX(単価等!$1:$1048576,MATCH($B6,単価等!$B:$B,0),MATCH(G$3&amp;G$4,単価等!$4:$4,0)),"")</f>
        <v>-</v>
      </c>
      <c r="H6" s="12" t="str">
        <f ca="1">IFERROR(INDEX(単価等!$1:$1048576,MATCH($B6,単価等!$B:$B,0),MATCH(H$3&amp;H$4,単価等!$4:$4,0)),"")</f>
        <v>-</v>
      </c>
      <c r="I6" s="11" t="str">
        <f t="shared" ca="1" si="0"/>
        <v>-</v>
      </c>
      <c r="J6" s="11">
        <f ca="1">IFERROR(INDEX(単価等!$1:$1048576,MATCH($B6,単価等!$B:$B,0),MATCH(J$3&amp;J$4,単価等!$4:$4,0)),"")</f>
        <v>14300000</v>
      </c>
      <c r="K6" s="12" t="str">
        <f ca="1">IFERROR(INDEX(単価等!$1:$1048576,MATCH($B6,単価等!$B:$B,0),MATCH(K$3&amp;K$4,単価等!$4:$4,0)),"")</f>
        <v>円/床</v>
      </c>
      <c r="L6" s="11">
        <f t="shared" ca="1" si="1"/>
        <v>143000000</v>
      </c>
      <c r="M6" s="11">
        <f ca="1">IFERROR(INDEX(単価等!$1:$1048576,MATCH($B6,単価等!$B:$B,0),MATCH(M$3&amp;M$4,単価等!$4:$4,0)),"")</f>
        <v>288000</v>
      </c>
      <c r="N6" s="12" t="str">
        <f ca="1">IFERROR(INDEX(単価等!$1:$1048576,MATCH($B6,単価等!$B:$B,0),MATCH(N$3&amp;N$4,単価等!$4:$4,0)),"")</f>
        <v>円/月*人</v>
      </c>
      <c r="O6" s="11">
        <f t="shared" ca="1" si="2"/>
        <v>2880000</v>
      </c>
    </row>
    <row r="7" spans="1:16" ht="16.5" customHeight="1" x14ac:dyDescent="0.15">
      <c r="A7" s="9"/>
      <c r="B7" s="10"/>
      <c r="C7" s="13"/>
      <c r="D7" s="11" t="str">
        <f>IFERROR(INDEX(単価等!$1:$1048576,MATCH($B7,単価等!$B:$B,0),MATCH(D$3&amp;D$4,単価等!$4:$4,0)),"")</f>
        <v/>
      </c>
      <c r="E7" s="12" t="str">
        <f>IFERROR(INDEX(単価等!$1:$1048576,MATCH($B7,単価等!$B:$B,0),MATCH(E$3&amp;E$4,単価等!$4:$4,0)),"")</f>
        <v/>
      </c>
      <c r="F7" s="11" t="str">
        <f t="shared" si="3"/>
        <v/>
      </c>
      <c r="G7" s="11" t="str">
        <f>IFERROR(INDEX(単価等!$1:$1048576,MATCH($B7,単価等!$B:$B,0),MATCH(G$3&amp;G$4,単価等!$4:$4,0)),"")</f>
        <v/>
      </c>
      <c r="H7" s="12" t="str">
        <f>IFERROR(INDEX(単価等!$1:$1048576,MATCH($B7,単価等!$B:$B,0),MATCH(H$3&amp;H$4,単価等!$4:$4,0)),"")</f>
        <v/>
      </c>
      <c r="I7" s="11" t="str">
        <f t="shared" si="0"/>
        <v/>
      </c>
      <c r="J7" s="11" t="str">
        <f>IFERROR(INDEX(単価等!$1:$1048576,MATCH($B7,単価等!$B:$B,0),MATCH(J$3&amp;J$4,単価等!$4:$4,0)),"")</f>
        <v/>
      </c>
      <c r="K7" s="12" t="str">
        <f>IFERROR(INDEX(単価等!$1:$1048576,MATCH($B7,単価等!$B:$B,0),MATCH(K$3&amp;K$4,単価等!$4:$4,0)),"")</f>
        <v/>
      </c>
      <c r="L7" s="11" t="str">
        <f t="shared" si="1"/>
        <v/>
      </c>
      <c r="M7" s="11" t="str">
        <f>IFERROR(INDEX(単価等!$1:$1048576,MATCH($B7,単価等!$B:$B,0),MATCH(M$3&amp;M$4,単価等!$4:$4,0)),"")</f>
        <v/>
      </c>
      <c r="N7" s="12" t="str">
        <f>IFERROR(INDEX(単価等!$1:$1048576,MATCH($B7,単価等!$B:$B,0),MATCH(N$3&amp;N$4,単価等!$4:$4,0)),"")</f>
        <v/>
      </c>
      <c r="O7" s="11" t="str">
        <f t="shared" si="2"/>
        <v/>
      </c>
    </row>
    <row r="8" spans="1:16" ht="16.5" customHeight="1" x14ac:dyDescent="0.15">
      <c r="A8" s="9"/>
      <c r="B8" s="10"/>
      <c r="C8" s="13"/>
      <c r="D8" s="11" t="str">
        <f>IFERROR(INDEX(単価等!$1:$1048576,MATCH($B8,単価等!$B:$B,0),MATCH(D$3&amp;D$4,単価等!$4:$4,0)),"")</f>
        <v/>
      </c>
      <c r="E8" s="12" t="str">
        <f>IFERROR(INDEX(単価等!$1:$1048576,MATCH($B8,単価等!$B:$B,0),MATCH(E$3&amp;E$4,単価等!$4:$4,0)),"")</f>
        <v/>
      </c>
      <c r="F8" s="11" t="str">
        <f t="shared" si="3"/>
        <v/>
      </c>
      <c r="G8" s="11" t="str">
        <f>IFERROR(INDEX(単価等!$1:$1048576,MATCH($B8,単価等!$B:$B,0),MATCH(G$3&amp;G$4,単価等!$4:$4,0)),"")</f>
        <v/>
      </c>
      <c r="H8" s="12" t="str">
        <f>IFERROR(INDEX(単価等!$1:$1048576,MATCH($B8,単価等!$B:$B,0),MATCH(H$3&amp;H$4,単価等!$4:$4,0)),"")</f>
        <v/>
      </c>
      <c r="I8" s="11" t="str">
        <f t="shared" si="0"/>
        <v/>
      </c>
      <c r="J8" s="11" t="str">
        <f>IFERROR(INDEX(単価等!$1:$1048576,MATCH($B8,単価等!$B:$B,0),MATCH(J$3&amp;J$4,単価等!$4:$4,0)),"")</f>
        <v/>
      </c>
      <c r="K8" s="12" t="str">
        <f>IFERROR(INDEX(単価等!$1:$1048576,MATCH($B8,単価等!$B:$B,0),MATCH(K$3&amp;K$4,単価等!$4:$4,0)),"")</f>
        <v/>
      </c>
      <c r="L8" s="11" t="str">
        <f t="shared" si="1"/>
        <v/>
      </c>
      <c r="M8" s="11" t="str">
        <f>IFERROR(INDEX(単価等!$1:$1048576,MATCH($B8,単価等!$B:$B,0),MATCH(M$3&amp;M$4,単価等!$4:$4,0)),"")</f>
        <v/>
      </c>
      <c r="N8" s="12" t="str">
        <f>IFERROR(INDEX(単価等!$1:$1048576,MATCH($B8,単価等!$B:$B,0),MATCH(N$3&amp;N$4,単価等!$4:$4,0)),"")</f>
        <v/>
      </c>
      <c r="O8" s="11" t="str">
        <f t="shared" si="2"/>
        <v/>
      </c>
    </row>
    <row r="9" spans="1:16" ht="16.5" customHeight="1" x14ac:dyDescent="0.15">
      <c r="A9" s="9"/>
      <c r="B9" s="10"/>
      <c r="C9" s="13"/>
      <c r="D9" s="11" t="str">
        <f>IFERROR(INDEX(単価等!$1:$1048576,MATCH($B9,単価等!$B:$B,0),MATCH(D$3&amp;D$4,単価等!$4:$4,0)),"")</f>
        <v/>
      </c>
      <c r="E9" s="12" t="str">
        <f>IFERROR(INDEX(単価等!$1:$1048576,MATCH($B9,単価等!$B:$B,0),MATCH(E$3&amp;E$4,単価等!$4:$4,0)),"")</f>
        <v/>
      </c>
      <c r="F9" s="11" t="str">
        <f t="shared" si="3"/>
        <v/>
      </c>
      <c r="G9" s="11" t="str">
        <f>IFERROR(INDEX(単価等!$1:$1048576,MATCH($B9,単価等!$B:$B,0),MATCH(G$3&amp;G$4,単価等!$4:$4,0)),"")</f>
        <v/>
      </c>
      <c r="H9" s="12" t="str">
        <f>IFERROR(INDEX(単価等!$1:$1048576,MATCH($B9,単価等!$B:$B,0),MATCH(H$3&amp;H$4,単価等!$4:$4,0)),"")</f>
        <v/>
      </c>
      <c r="I9" s="11" t="str">
        <f t="shared" si="0"/>
        <v/>
      </c>
      <c r="J9" s="11" t="str">
        <f>IFERROR(INDEX(単価等!$1:$1048576,MATCH($B9,単価等!$B:$B,0),MATCH(J$3&amp;J$4,単価等!$4:$4,0)),"")</f>
        <v/>
      </c>
      <c r="K9" s="12" t="str">
        <f>IFERROR(INDEX(単価等!$1:$1048576,MATCH($B9,単価等!$B:$B,0),MATCH(K$3&amp;K$4,単価等!$4:$4,0)),"")</f>
        <v/>
      </c>
      <c r="L9" s="11" t="str">
        <f t="shared" si="1"/>
        <v/>
      </c>
      <c r="M9" s="11" t="str">
        <f>IFERROR(INDEX(単価等!$1:$1048576,MATCH($B9,単価等!$B:$B,0),MATCH(M$3&amp;M$4,単価等!$4:$4,0)),"")</f>
        <v/>
      </c>
      <c r="N9" s="12" t="str">
        <f>IFERROR(INDEX(単価等!$1:$1048576,MATCH($B9,単価等!$B:$B,0),MATCH(N$3&amp;N$4,単価等!$4:$4,0)),"")</f>
        <v/>
      </c>
      <c r="O9" s="11" t="str">
        <f t="shared" si="2"/>
        <v/>
      </c>
    </row>
    <row r="10" spans="1:16" ht="16.5" customHeight="1" x14ac:dyDescent="0.15">
      <c r="A10" s="9"/>
      <c r="B10" s="10"/>
      <c r="C10" s="13"/>
      <c r="D10" s="11" t="str">
        <f>IFERROR(INDEX(単価等!$1:$1048576,MATCH($B10,単価等!$B:$B,0),MATCH(D$3&amp;D$4,単価等!$4:$4,0)),"")</f>
        <v/>
      </c>
      <c r="E10" s="12" t="str">
        <f>IFERROR(INDEX(単価等!$1:$1048576,MATCH($B10,単価等!$B:$B,0),MATCH(E$3&amp;E$4,単価等!$4:$4,0)),"")</f>
        <v/>
      </c>
      <c r="F10" s="11" t="str">
        <f t="shared" si="3"/>
        <v/>
      </c>
      <c r="G10" s="11" t="str">
        <f>IFERROR(INDEX(単価等!$1:$1048576,MATCH($B10,単価等!$B:$B,0),MATCH(G$3&amp;G$4,単価等!$4:$4,0)),"")</f>
        <v/>
      </c>
      <c r="H10" s="12" t="str">
        <f>IFERROR(INDEX(単価等!$1:$1048576,MATCH($B10,単価等!$B:$B,0),MATCH(H$3&amp;H$4,単価等!$4:$4,0)),"")</f>
        <v/>
      </c>
      <c r="I10" s="11" t="str">
        <f t="shared" si="0"/>
        <v/>
      </c>
      <c r="J10" s="11" t="str">
        <f>IFERROR(INDEX(単価等!$1:$1048576,MATCH($B10,単価等!$B:$B,0),MATCH(J$3&amp;J$4,単価等!$4:$4,0)),"")</f>
        <v/>
      </c>
      <c r="K10" s="12" t="str">
        <f>IFERROR(INDEX(単価等!$1:$1048576,MATCH($B10,単価等!$B:$B,0),MATCH(K$3&amp;K$4,単価等!$4:$4,0)),"")</f>
        <v/>
      </c>
      <c r="L10" s="11" t="str">
        <f t="shared" si="1"/>
        <v/>
      </c>
      <c r="M10" s="11" t="str">
        <f>IFERROR(INDEX(単価等!$1:$1048576,MATCH($B10,単価等!$B:$B,0),MATCH(M$3&amp;M$4,単価等!$4:$4,0)),"")</f>
        <v/>
      </c>
      <c r="N10" s="12" t="str">
        <f>IFERROR(INDEX(単価等!$1:$1048576,MATCH($B10,単価等!$B:$B,0),MATCH(N$3&amp;N$4,単価等!$4:$4,0)),"")</f>
        <v/>
      </c>
      <c r="O10" s="11" t="str">
        <f t="shared" si="2"/>
        <v/>
      </c>
    </row>
    <row r="11" spans="1:16" ht="16.5" customHeight="1" x14ac:dyDescent="0.15">
      <c r="A11" s="14"/>
      <c r="B11" s="15" t="s">
        <v>1</v>
      </c>
      <c r="C11" s="16" t="s">
        <v>2</v>
      </c>
      <c r="D11" s="16" t="s">
        <v>2</v>
      </c>
      <c r="E11" s="16" t="s">
        <v>2</v>
      </c>
      <c r="F11" s="21">
        <f ca="1">SUM(F5:F10)</f>
        <v>129920000</v>
      </c>
      <c r="G11" s="16" t="s">
        <v>2</v>
      </c>
      <c r="H11" s="16" t="s">
        <v>2</v>
      </c>
      <c r="I11" s="21">
        <f ca="1">SUM(I5:I10)</f>
        <v>24331000</v>
      </c>
      <c r="J11" s="16" t="s">
        <v>2</v>
      </c>
      <c r="K11" s="16" t="s">
        <v>2</v>
      </c>
      <c r="L11" s="21">
        <f ca="1">SUM(L5:L10)</f>
        <v>653400000</v>
      </c>
      <c r="M11" s="16" t="s">
        <v>2</v>
      </c>
      <c r="N11" s="16" t="s">
        <v>2</v>
      </c>
      <c r="O11" s="21">
        <f ca="1">SUM(O5:O10)</f>
        <v>14567000</v>
      </c>
    </row>
    <row r="12" spans="1:16" ht="16.5" customHeight="1" thickBot="1" x14ac:dyDescent="0.2">
      <c r="A12" s="116" t="s">
        <v>135</v>
      </c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</row>
    <row r="13" spans="1:16" ht="16.5" customHeight="1" x14ac:dyDescent="0.15">
      <c r="A13" s="23" t="s">
        <v>96</v>
      </c>
      <c r="B13" s="97" t="s">
        <v>97</v>
      </c>
      <c r="C13" s="97"/>
      <c r="D13" s="97" t="s">
        <v>98</v>
      </c>
      <c r="E13" s="97"/>
      <c r="F13" s="97" t="s">
        <v>99</v>
      </c>
      <c r="G13" s="97"/>
      <c r="H13" s="97" t="s">
        <v>100</v>
      </c>
      <c r="I13" s="97"/>
      <c r="J13" s="97" t="s">
        <v>101</v>
      </c>
      <c r="K13" s="97"/>
      <c r="L13" s="97" t="s">
        <v>102</v>
      </c>
      <c r="M13" s="97"/>
      <c r="O13" s="59" t="s">
        <v>118</v>
      </c>
    </row>
    <row r="14" spans="1:16" ht="16.5" customHeight="1" thickBot="1" x14ac:dyDescent="0.2">
      <c r="A14" s="23" t="s">
        <v>103</v>
      </c>
      <c r="B14" s="98" t="s">
        <v>104</v>
      </c>
      <c r="C14" s="98"/>
      <c r="D14" s="100">
        <f ca="1">SUM(D15:E18)</f>
        <v>704920000</v>
      </c>
      <c r="E14" s="100"/>
      <c r="F14" s="100">
        <f ca="1">SUM(F15:G18)</f>
        <v>129920000</v>
      </c>
      <c r="G14" s="100"/>
      <c r="H14" s="100">
        <f>SUM(H15:I18)</f>
        <v>430000000</v>
      </c>
      <c r="I14" s="100"/>
      <c r="J14" s="100">
        <f>SUM(J15:K18)</f>
        <v>60000000</v>
      </c>
      <c r="K14" s="100"/>
      <c r="L14" s="100">
        <f>SUM(L15:M18)</f>
        <v>85000000</v>
      </c>
      <c r="M14" s="100"/>
      <c r="O14" s="60" t="s">
        <v>248</v>
      </c>
    </row>
    <row r="15" spans="1:16" ht="16.5" customHeight="1" thickBot="1" x14ac:dyDescent="0.2">
      <c r="A15" s="23"/>
      <c r="B15" s="99" t="s">
        <v>105</v>
      </c>
      <c r="C15" s="99"/>
      <c r="D15" s="100">
        <f ca="1">SUM(F15:M15)</f>
        <v>639920000</v>
      </c>
      <c r="E15" s="100"/>
      <c r="F15" s="100">
        <f ca="1">F11</f>
        <v>129920000</v>
      </c>
      <c r="G15" s="100"/>
      <c r="H15" s="101">
        <v>380000000</v>
      </c>
      <c r="I15" s="101"/>
      <c r="J15" s="101">
        <v>60000000</v>
      </c>
      <c r="K15" s="101"/>
      <c r="L15" s="101">
        <v>70000000</v>
      </c>
      <c r="M15" s="101"/>
    </row>
    <row r="16" spans="1:16" ht="16.5" customHeight="1" x14ac:dyDescent="0.15">
      <c r="A16" s="23"/>
      <c r="B16" s="99" t="s">
        <v>211</v>
      </c>
      <c r="C16" s="99"/>
      <c r="D16" s="100">
        <f>SUM(F16:M16)</f>
        <v>0</v>
      </c>
      <c r="E16" s="100"/>
      <c r="F16" s="102"/>
      <c r="G16" s="102"/>
      <c r="H16" s="101">
        <v>0</v>
      </c>
      <c r="I16" s="101"/>
      <c r="J16" s="101">
        <v>0</v>
      </c>
      <c r="K16" s="101"/>
      <c r="L16" s="101">
        <v>0</v>
      </c>
      <c r="M16" s="101"/>
      <c r="O16" s="59" t="s">
        <v>119</v>
      </c>
    </row>
    <row r="17" spans="1:16" ht="16.5" customHeight="1" thickBot="1" x14ac:dyDescent="0.2">
      <c r="A17" s="23"/>
      <c r="B17" s="99" t="s">
        <v>107</v>
      </c>
      <c r="C17" s="99"/>
      <c r="D17" s="100">
        <f>SUM(F17:M17)</f>
        <v>35000000</v>
      </c>
      <c r="E17" s="100"/>
      <c r="F17" s="102"/>
      <c r="G17" s="102"/>
      <c r="H17" s="101">
        <v>25000000</v>
      </c>
      <c r="I17" s="101"/>
      <c r="J17" s="101">
        <v>0</v>
      </c>
      <c r="K17" s="101"/>
      <c r="L17" s="101">
        <v>10000000</v>
      </c>
      <c r="M17" s="101"/>
      <c r="O17" s="61">
        <v>144000000</v>
      </c>
      <c r="P17" s="7" t="s">
        <v>250</v>
      </c>
    </row>
    <row r="18" spans="1:16" ht="16.5" customHeight="1" thickBot="1" x14ac:dyDescent="0.2">
      <c r="A18" s="23"/>
      <c r="B18" s="99" t="s">
        <v>108</v>
      </c>
      <c r="C18" s="99"/>
      <c r="D18" s="100">
        <f>SUM(F18:M18)</f>
        <v>30000000</v>
      </c>
      <c r="E18" s="100"/>
      <c r="F18" s="102"/>
      <c r="G18" s="102"/>
      <c r="H18" s="101">
        <v>25000000</v>
      </c>
      <c r="I18" s="101"/>
      <c r="J18" s="101">
        <v>0</v>
      </c>
      <c r="K18" s="101"/>
      <c r="L18" s="101">
        <v>5000000</v>
      </c>
      <c r="M18" s="101"/>
    </row>
    <row r="19" spans="1:16" ht="16.5" customHeight="1" x14ac:dyDescent="0.15">
      <c r="A19" s="23" t="s">
        <v>109</v>
      </c>
      <c r="B19" s="98" t="s">
        <v>150</v>
      </c>
      <c r="C19" s="98"/>
      <c r="D19" s="107">
        <f ca="1">SUM(D20:E21)</f>
        <v>51331000</v>
      </c>
      <c r="E19" s="107"/>
      <c r="F19" s="107">
        <f ca="1">SUM(F20:G21)</f>
        <v>24331000</v>
      </c>
      <c r="G19" s="107"/>
      <c r="H19" s="102">
        <f>SUM(H20:I21)</f>
        <v>0</v>
      </c>
      <c r="I19" s="102"/>
      <c r="J19" s="107">
        <f>SUM(J20:K21)</f>
        <v>10000000</v>
      </c>
      <c r="K19" s="107"/>
      <c r="L19" s="107">
        <f>SUM(L20:M21)</f>
        <v>17000000</v>
      </c>
      <c r="M19" s="107"/>
      <c r="O19" s="59" t="s">
        <v>120</v>
      </c>
    </row>
    <row r="20" spans="1:16" ht="16.5" customHeight="1" thickBot="1" x14ac:dyDescent="0.2">
      <c r="A20" s="30"/>
      <c r="B20" s="99" t="s">
        <v>105</v>
      </c>
      <c r="C20" s="99"/>
      <c r="D20" s="105">
        <f ca="1">SUM(F20:M20)</f>
        <v>51331000</v>
      </c>
      <c r="E20" s="106"/>
      <c r="F20" s="105">
        <f ca="1">I11</f>
        <v>24331000</v>
      </c>
      <c r="G20" s="106"/>
      <c r="H20" s="112"/>
      <c r="I20" s="113"/>
      <c r="J20" s="110">
        <v>10000000</v>
      </c>
      <c r="K20" s="111"/>
      <c r="L20" s="110">
        <v>17000000</v>
      </c>
      <c r="M20" s="111"/>
      <c r="O20" s="62">
        <v>0.02</v>
      </c>
    </row>
    <row r="21" spans="1:16" ht="16.5" customHeight="1" thickBot="1" x14ac:dyDescent="0.2">
      <c r="A21" s="30"/>
      <c r="B21" s="99" t="s">
        <v>106</v>
      </c>
      <c r="C21" s="99"/>
      <c r="D21" s="105">
        <f>SUM(F21:M21)</f>
        <v>0</v>
      </c>
      <c r="E21" s="106"/>
      <c r="F21" s="117"/>
      <c r="G21" s="118"/>
      <c r="H21" s="108"/>
      <c r="I21" s="109"/>
      <c r="J21" s="110">
        <v>0</v>
      </c>
      <c r="K21" s="111"/>
      <c r="L21" s="110">
        <v>0</v>
      </c>
      <c r="M21" s="111"/>
    </row>
    <row r="22" spans="1:16" ht="16.5" customHeight="1" x14ac:dyDescent="0.15">
      <c r="A22" s="23" t="s">
        <v>110</v>
      </c>
      <c r="B22" s="104" t="s">
        <v>111</v>
      </c>
      <c r="C22" s="104"/>
      <c r="D22" s="100">
        <f ca="1">SUM(D19,D14)</f>
        <v>756251000</v>
      </c>
      <c r="E22" s="100"/>
      <c r="F22" s="100">
        <f ca="1">SUM(F19,F14)</f>
        <v>154251000</v>
      </c>
      <c r="G22" s="100"/>
      <c r="H22" s="100">
        <f>SUM(H19,H14)</f>
        <v>430000000</v>
      </c>
      <c r="I22" s="100"/>
      <c r="J22" s="100">
        <f>SUM(J19,J14)</f>
        <v>70000000</v>
      </c>
      <c r="K22" s="100"/>
      <c r="L22" s="100">
        <f>SUM(L19,L14)</f>
        <v>102000000</v>
      </c>
      <c r="M22" s="100"/>
      <c r="O22" s="59" t="s">
        <v>121</v>
      </c>
    </row>
    <row r="23" spans="1:16" ht="16.5" customHeight="1" thickBot="1" x14ac:dyDescent="0.2">
      <c r="A23" s="23" t="s">
        <v>112</v>
      </c>
      <c r="B23" s="98" t="s">
        <v>251</v>
      </c>
      <c r="C23" s="98"/>
      <c r="D23" s="100">
        <f>SUM(F23:M23)</f>
        <v>150000000</v>
      </c>
      <c r="E23" s="100"/>
      <c r="F23" s="102"/>
      <c r="G23" s="102"/>
      <c r="H23" s="102"/>
      <c r="I23" s="102"/>
      <c r="J23" s="101">
        <v>0</v>
      </c>
      <c r="K23" s="101"/>
      <c r="L23" s="101">
        <v>150000000</v>
      </c>
      <c r="M23" s="101"/>
      <c r="O23" s="63">
        <v>0.01</v>
      </c>
    </row>
    <row r="24" spans="1:16" ht="16.5" customHeight="1" thickBot="1" x14ac:dyDescent="0.2">
      <c r="A24" s="23" t="s">
        <v>113</v>
      </c>
      <c r="B24" s="98" t="s">
        <v>142</v>
      </c>
      <c r="C24" s="98"/>
      <c r="D24" s="100">
        <f>SUM(D25:E26)</f>
        <v>73000000</v>
      </c>
      <c r="E24" s="100"/>
      <c r="F24" s="112">
        <f>SUM(F25:G26)</f>
        <v>0</v>
      </c>
      <c r="G24" s="113"/>
      <c r="H24" s="112">
        <f>SUM(H25:I26)</f>
        <v>0</v>
      </c>
      <c r="I24" s="113"/>
      <c r="J24" s="105">
        <f>SUM(J25:K26)</f>
        <v>0</v>
      </c>
      <c r="K24" s="106"/>
      <c r="L24" s="105">
        <f>SUM(L25:M26)</f>
        <v>73000000</v>
      </c>
      <c r="M24" s="106"/>
    </row>
    <row r="25" spans="1:16" ht="16.5" customHeight="1" x14ac:dyDescent="0.15">
      <c r="A25" s="23"/>
      <c r="B25" s="99" t="s">
        <v>114</v>
      </c>
      <c r="C25" s="99"/>
      <c r="D25" s="100">
        <f>SUM(F25:M25)</f>
        <v>8000000</v>
      </c>
      <c r="E25" s="100"/>
      <c r="F25" s="102"/>
      <c r="G25" s="102"/>
      <c r="H25" s="102"/>
      <c r="I25" s="102"/>
      <c r="J25" s="101">
        <v>0</v>
      </c>
      <c r="K25" s="101"/>
      <c r="L25" s="101">
        <v>8000000</v>
      </c>
      <c r="M25" s="101"/>
      <c r="O25" s="83" t="s">
        <v>212</v>
      </c>
    </row>
    <row r="26" spans="1:16" ht="16.5" customHeight="1" thickBot="1" x14ac:dyDescent="0.2">
      <c r="A26" s="23"/>
      <c r="B26" s="99" t="s">
        <v>115</v>
      </c>
      <c r="C26" s="99"/>
      <c r="D26" s="100">
        <f>SUM(F26:M26)</f>
        <v>65000000</v>
      </c>
      <c r="E26" s="100"/>
      <c r="F26" s="102"/>
      <c r="G26" s="102"/>
      <c r="H26" s="102"/>
      <c r="I26" s="102"/>
      <c r="J26" s="101"/>
      <c r="K26" s="101"/>
      <c r="L26" s="101">
        <v>65000000</v>
      </c>
      <c r="M26" s="101"/>
      <c r="O26" s="84" t="s">
        <v>213</v>
      </c>
    </row>
    <row r="27" spans="1:16" ht="16.5" customHeight="1" x14ac:dyDescent="0.15">
      <c r="A27" s="91"/>
      <c r="B27" s="103" t="s">
        <v>249</v>
      </c>
      <c r="C27" s="103"/>
      <c r="D27" s="100">
        <f>SUM(F27:M27)</f>
        <v>0</v>
      </c>
      <c r="E27" s="100"/>
      <c r="F27" s="102"/>
      <c r="G27" s="102"/>
      <c r="H27" s="102"/>
      <c r="I27" s="102"/>
      <c r="J27" s="101"/>
      <c r="K27" s="101"/>
      <c r="L27" s="101">
        <v>0</v>
      </c>
      <c r="M27" s="101"/>
      <c r="N27" s="58"/>
      <c r="O27" s="59" t="s">
        <v>214</v>
      </c>
    </row>
    <row r="28" spans="1:16" ht="16.5" customHeight="1" thickBot="1" x14ac:dyDescent="0.2">
      <c r="A28" s="23"/>
      <c r="B28" s="103" t="s">
        <v>143</v>
      </c>
      <c r="C28" s="103"/>
      <c r="D28" s="100">
        <f>SUM(F28:M28)</f>
        <v>5700000</v>
      </c>
      <c r="E28" s="100"/>
      <c r="F28" s="102"/>
      <c r="G28" s="102"/>
      <c r="H28" s="102"/>
      <c r="I28" s="102"/>
      <c r="J28" s="102"/>
      <c r="K28" s="102"/>
      <c r="L28" s="100">
        <f>H29*O23+J29*O20</f>
        <v>5700000</v>
      </c>
      <c r="M28" s="100"/>
      <c r="O28" s="60">
        <v>0</v>
      </c>
    </row>
    <row r="29" spans="1:16" ht="16.5" customHeight="1" x14ac:dyDescent="0.15">
      <c r="A29" s="23" t="s">
        <v>116</v>
      </c>
      <c r="B29" s="104" t="s">
        <v>117</v>
      </c>
      <c r="C29" s="104"/>
      <c r="D29" s="100">
        <f ca="1">SUM(D22:E24)</f>
        <v>979251000</v>
      </c>
      <c r="E29" s="100"/>
      <c r="F29" s="100">
        <f ca="1">SUM(F22:G24)</f>
        <v>154251000</v>
      </c>
      <c r="G29" s="100"/>
      <c r="H29" s="100">
        <f>SUM(H22:I24)</f>
        <v>430000000</v>
      </c>
      <c r="I29" s="100"/>
      <c r="J29" s="100">
        <f>SUM(J22:K24)</f>
        <v>70000000</v>
      </c>
      <c r="K29" s="100"/>
      <c r="L29" s="100">
        <f>SUM(L22:M24)</f>
        <v>325000000</v>
      </c>
      <c r="M29" s="100"/>
      <c r="N29" s="24"/>
      <c r="O29" s="59" t="s">
        <v>215</v>
      </c>
    </row>
    <row r="30" spans="1:16" ht="16.5" customHeight="1" thickBot="1" x14ac:dyDescent="0.2">
      <c r="A30" s="122" t="s">
        <v>136</v>
      </c>
      <c r="B30" s="122"/>
      <c r="C30" s="122"/>
      <c r="D30" s="122"/>
      <c r="E30" s="122"/>
      <c r="F30" s="122"/>
      <c r="G30" s="122"/>
      <c r="H30" s="122"/>
      <c r="I30" s="70"/>
      <c r="J30" s="70"/>
      <c r="K30" s="70"/>
      <c r="L30" s="70"/>
      <c r="M30" s="70"/>
      <c r="N30" s="22"/>
      <c r="O30" s="60">
        <v>0</v>
      </c>
    </row>
    <row r="31" spans="1:16" ht="16.5" customHeight="1" x14ac:dyDescent="0.15">
      <c r="A31" s="22"/>
      <c r="B31" s="114" t="s">
        <v>137</v>
      </c>
      <c r="C31" s="114"/>
      <c r="D31" s="119">
        <f ca="1">(L11-F11)*1.05*0.9</f>
        <v>494688600</v>
      </c>
      <c r="E31" s="119"/>
      <c r="F31" s="24"/>
      <c r="G31" s="24"/>
      <c r="H31" s="22"/>
      <c r="I31" s="22"/>
      <c r="J31" s="89"/>
      <c r="K31" s="89"/>
      <c r="L31" s="89"/>
      <c r="M31" s="89"/>
      <c r="N31" s="22"/>
      <c r="O31" s="59" t="s">
        <v>216</v>
      </c>
    </row>
    <row r="32" spans="1:16" ht="16.5" customHeight="1" thickBot="1" x14ac:dyDescent="0.2">
      <c r="A32" s="22"/>
      <c r="B32" s="114" t="s">
        <v>138</v>
      </c>
      <c r="C32" s="114"/>
      <c r="D32" s="119">
        <f ca="1">(D14+O17)*0.7</f>
        <v>594244000</v>
      </c>
      <c r="E32" s="119"/>
      <c r="F32" s="24"/>
      <c r="G32" s="24"/>
      <c r="H32" s="22"/>
      <c r="I32" s="22"/>
      <c r="J32" s="86"/>
      <c r="K32" s="86"/>
      <c r="L32" s="86"/>
      <c r="M32" s="86"/>
      <c r="N32" s="22"/>
      <c r="O32" s="60">
        <v>39</v>
      </c>
    </row>
    <row r="33" spans="1:15" ht="16.5" customHeight="1" x14ac:dyDescent="0.15">
      <c r="A33" s="22"/>
      <c r="B33" s="114" t="s">
        <v>139</v>
      </c>
      <c r="C33" s="114"/>
      <c r="D33" s="119">
        <f ca="1">ROUNDDOWN(IF(D31&lt;D32,D31,D32),-6)</f>
        <v>494000000</v>
      </c>
      <c r="E33" s="119"/>
      <c r="F33" s="121" t="str">
        <f ca="1">IF(D33&gt;H29,"借入限度額内","借入超過")</f>
        <v>借入限度額内</v>
      </c>
      <c r="G33" s="121"/>
      <c r="H33" s="24"/>
      <c r="I33" s="22"/>
      <c r="J33" s="87"/>
      <c r="K33" s="87"/>
      <c r="L33" s="87"/>
      <c r="M33" s="88"/>
      <c r="N33" s="24"/>
      <c r="O33" s="85" t="s">
        <v>217</v>
      </c>
    </row>
    <row r="34" spans="1:15" s="29" customFormat="1" ht="16.5" customHeight="1" thickBot="1" x14ac:dyDescent="0.2">
      <c r="A34" s="114" t="s">
        <v>140</v>
      </c>
      <c r="B34" s="114"/>
      <c r="C34" s="114"/>
      <c r="D34" s="114"/>
      <c r="E34" s="114"/>
      <c r="F34" s="114"/>
      <c r="G34" s="114"/>
      <c r="H34" s="114"/>
      <c r="I34" s="24"/>
      <c r="J34" s="89"/>
      <c r="K34" s="89"/>
      <c r="L34" s="89"/>
      <c r="M34" s="89"/>
      <c r="N34" s="28"/>
      <c r="O34" s="90"/>
    </row>
    <row r="35" spans="1:15" ht="16.5" customHeight="1" thickBot="1" x14ac:dyDescent="0.2">
      <c r="A35" s="26"/>
      <c r="B35" s="120" t="s">
        <v>141</v>
      </c>
      <c r="C35" s="120"/>
      <c r="D35" s="119">
        <f>IF(O14="既存",1000000,8000000)</f>
        <v>8000000</v>
      </c>
      <c r="E35" s="119"/>
      <c r="F35" s="120" t="s">
        <v>188</v>
      </c>
      <c r="G35" s="120"/>
      <c r="H35" s="27" t="str">
        <f>IF(D35&gt;D25,"不足","OK")</f>
        <v>OK</v>
      </c>
      <c r="I35" s="29"/>
      <c r="J35" s="28"/>
      <c r="K35" s="28"/>
      <c r="L35" s="28"/>
      <c r="M35" s="28"/>
      <c r="N35" s="24"/>
    </row>
    <row r="36" spans="1:15" ht="18" customHeight="1" x14ac:dyDescent="0.15">
      <c r="A36" s="22"/>
      <c r="B36" s="114" t="s">
        <v>144</v>
      </c>
      <c r="C36" s="114"/>
      <c r="D36" s="119">
        <f ca="1">O11*3</f>
        <v>43701000</v>
      </c>
      <c r="E36" s="119"/>
      <c r="F36" s="114" t="s">
        <v>188</v>
      </c>
      <c r="G36" s="114"/>
      <c r="H36" s="6" t="str">
        <f ca="1">IF(D36&gt;D26,"不足","OK")</f>
        <v>OK</v>
      </c>
      <c r="J36" s="24"/>
      <c r="K36" s="24"/>
      <c r="L36" s="24"/>
      <c r="M36" s="24"/>
      <c r="N36" s="24"/>
      <c r="O36" s="59" t="s">
        <v>210</v>
      </c>
    </row>
    <row r="37" spans="1:15" ht="18.75" customHeight="1" thickBot="1" x14ac:dyDescent="0.2">
      <c r="A37" s="114" t="s">
        <v>187</v>
      </c>
      <c r="B37" s="114"/>
      <c r="C37" s="114"/>
      <c r="D37" s="114"/>
      <c r="E37" s="114"/>
      <c r="F37" s="114"/>
      <c r="G37" s="114"/>
      <c r="H37" s="114"/>
      <c r="I37" s="24"/>
      <c r="J37" s="24"/>
      <c r="K37" s="24"/>
      <c r="M37" s="24"/>
      <c r="O37" s="71" t="s">
        <v>209</v>
      </c>
    </row>
    <row r="38" spans="1:15" ht="18.75" customHeight="1" x14ac:dyDescent="0.15">
      <c r="B38" s="114" t="s">
        <v>189</v>
      </c>
      <c r="C38" s="114"/>
      <c r="D38" s="119">
        <f>L28</f>
        <v>5700000</v>
      </c>
      <c r="E38" s="119"/>
      <c r="F38" s="121" t="str">
        <f>IF(L28&lt;L26,"OK","不足")</f>
        <v>OK</v>
      </c>
      <c r="G38" s="121"/>
    </row>
  </sheetData>
  <mergeCells count="124">
    <mergeCell ref="B31:C31"/>
    <mergeCell ref="B32:C32"/>
    <mergeCell ref="B33:C33"/>
    <mergeCell ref="D31:E31"/>
    <mergeCell ref="D32:E32"/>
    <mergeCell ref="D33:E33"/>
    <mergeCell ref="F33:G33"/>
    <mergeCell ref="A30:H30"/>
    <mergeCell ref="A34:H34"/>
    <mergeCell ref="B38:C38"/>
    <mergeCell ref="D38:E38"/>
    <mergeCell ref="F35:G35"/>
    <mergeCell ref="F36:G36"/>
    <mergeCell ref="F38:G38"/>
    <mergeCell ref="B36:C36"/>
    <mergeCell ref="D36:E36"/>
    <mergeCell ref="B35:C35"/>
    <mergeCell ref="D35:E35"/>
    <mergeCell ref="A37:H37"/>
    <mergeCell ref="D29:E29"/>
    <mergeCell ref="F29:G29"/>
    <mergeCell ref="H29:I29"/>
    <mergeCell ref="J29:K29"/>
    <mergeCell ref="L29:M29"/>
    <mergeCell ref="D25:E25"/>
    <mergeCell ref="F25:G25"/>
    <mergeCell ref="H25:I25"/>
    <mergeCell ref="J25:K25"/>
    <mergeCell ref="L25:M25"/>
    <mergeCell ref="D26:E26"/>
    <mergeCell ref="F26:G26"/>
    <mergeCell ref="H26:I26"/>
    <mergeCell ref="J26:K26"/>
    <mergeCell ref="L26:M26"/>
    <mergeCell ref="F24:G24"/>
    <mergeCell ref="H24:I24"/>
    <mergeCell ref="A2:O2"/>
    <mergeCell ref="A12:O12"/>
    <mergeCell ref="D28:E28"/>
    <mergeCell ref="F28:G28"/>
    <mergeCell ref="H28:I28"/>
    <mergeCell ref="J28:K28"/>
    <mergeCell ref="L28:M28"/>
    <mergeCell ref="F23:G23"/>
    <mergeCell ref="J24:K24"/>
    <mergeCell ref="H19:I19"/>
    <mergeCell ref="J19:K19"/>
    <mergeCell ref="L19:M19"/>
    <mergeCell ref="D22:E22"/>
    <mergeCell ref="F22:G22"/>
    <mergeCell ref="H22:I22"/>
    <mergeCell ref="J22:K22"/>
    <mergeCell ref="L22:M22"/>
    <mergeCell ref="D20:E20"/>
    <mergeCell ref="D21:E21"/>
    <mergeCell ref="F20:G20"/>
    <mergeCell ref="F21:G21"/>
    <mergeCell ref="H20:I20"/>
    <mergeCell ref="H21:I21"/>
    <mergeCell ref="J20:K20"/>
    <mergeCell ref="J21:K21"/>
    <mergeCell ref="L20:M20"/>
    <mergeCell ref="L21:M21"/>
    <mergeCell ref="D14:E14"/>
    <mergeCell ref="D15:E15"/>
    <mergeCell ref="D17:E17"/>
    <mergeCell ref="D19:E19"/>
    <mergeCell ref="H16:I16"/>
    <mergeCell ref="J16:K16"/>
    <mergeCell ref="L16:M16"/>
    <mergeCell ref="J17:K17"/>
    <mergeCell ref="D23:E23"/>
    <mergeCell ref="B18:C18"/>
    <mergeCell ref="B19:C19"/>
    <mergeCell ref="B22:C22"/>
    <mergeCell ref="B23:C23"/>
    <mergeCell ref="D16:E16"/>
    <mergeCell ref="B20:C20"/>
    <mergeCell ref="B21:C21"/>
    <mergeCell ref="D18:E18"/>
    <mergeCell ref="B24:C24"/>
    <mergeCell ref="B25:C25"/>
    <mergeCell ref="B26:C26"/>
    <mergeCell ref="B28:C28"/>
    <mergeCell ref="B29:C29"/>
    <mergeCell ref="D24:E24"/>
    <mergeCell ref="B27:C27"/>
    <mergeCell ref="D27:E27"/>
    <mergeCell ref="L17:M17"/>
    <mergeCell ref="F18:G18"/>
    <mergeCell ref="H18:I18"/>
    <mergeCell ref="J18:K18"/>
    <mergeCell ref="L18:M18"/>
    <mergeCell ref="H23:I23"/>
    <mergeCell ref="J23:K23"/>
    <mergeCell ref="L23:M23"/>
    <mergeCell ref="H17:I17"/>
    <mergeCell ref="F17:G17"/>
    <mergeCell ref="L24:M24"/>
    <mergeCell ref="F19:G19"/>
    <mergeCell ref="F27:G27"/>
    <mergeCell ref="H27:I27"/>
    <mergeCell ref="J27:K27"/>
    <mergeCell ref="L27:M27"/>
    <mergeCell ref="A1:N1"/>
    <mergeCell ref="L13:M13"/>
    <mergeCell ref="B13:C13"/>
    <mergeCell ref="B14:C14"/>
    <mergeCell ref="B15:C15"/>
    <mergeCell ref="B16:C16"/>
    <mergeCell ref="B17:C17"/>
    <mergeCell ref="F14:G14"/>
    <mergeCell ref="H14:I14"/>
    <mergeCell ref="J14:K14"/>
    <mergeCell ref="L14:M14"/>
    <mergeCell ref="D13:E13"/>
    <mergeCell ref="F13:G13"/>
    <mergeCell ref="H13:I13"/>
    <mergeCell ref="J13:K13"/>
    <mergeCell ref="F15:G15"/>
    <mergeCell ref="H15:I15"/>
    <mergeCell ref="J15:K15"/>
    <mergeCell ref="L15:M15"/>
    <mergeCell ref="F16:G16"/>
  </mergeCells>
  <phoneticPr fontId="2"/>
  <dataValidations count="2">
    <dataValidation type="list" allowBlank="1" showInputMessage="1" showErrorMessage="1" sqref="A5:A10">
      <formula1>"公募,併設"</formula1>
    </dataValidation>
    <dataValidation type="list" allowBlank="1" showInputMessage="1" showErrorMessage="1" sqref="O14">
      <formula1>"既存,創設"</formula1>
    </dataValidation>
  </dataValidations>
  <printOptions horizontalCentered="1" verticalCentered="1"/>
  <pageMargins left="0.19685039370078741" right="0.19685039370078741" top="0.39370078740157483" bottom="0.19685039370078741" header="0.31496062992125984" footer="0.31496062992125984"/>
  <pageSetup paperSize="9" scale="97" orientation="landscape" horizontalDpi="300" verticalDpi="3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単価等!$B$5:$B$26</xm:f>
          </x14:formula1>
          <xm:sqref>B5:B10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zoomScale="85" zoomScaleNormal="85" workbookViewId="0">
      <selection activeCell="I1" sqref="I1"/>
    </sheetView>
  </sheetViews>
  <sheetFormatPr defaultColWidth="9.25" defaultRowHeight="28.5" customHeight="1" x14ac:dyDescent="0.15"/>
  <cols>
    <col min="1" max="1" width="5.5" style="54" bestFit="1" customWidth="1"/>
    <col min="2" max="2" width="18.375" style="32" bestFit="1" customWidth="1"/>
    <col min="3" max="3" width="9.5" style="34" bestFit="1" customWidth="1"/>
    <col min="4" max="4" width="11.625" style="34" bestFit="1" customWidth="1"/>
    <col min="5" max="5" width="17.625" style="34" bestFit="1" customWidth="1"/>
    <col min="6" max="6" width="23.25" style="34" bestFit="1" customWidth="1"/>
    <col min="7" max="7" width="15.875" style="33" bestFit="1" customWidth="1"/>
    <col min="8" max="8" width="39.625" style="32" customWidth="1"/>
    <col min="9" max="16384" width="9.25" style="31"/>
  </cols>
  <sheetData>
    <row r="1" spans="1:9" ht="28.5" customHeight="1" x14ac:dyDescent="0.15">
      <c r="A1" s="123" t="s">
        <v>253</v>
      </c>
      <c r="B1" s="123"/>
      <c r="C1" s="123"/>
      <c r="D1" s="123"/>
      <c r="E1" s="123"/>
      <c r="F1" s="123"/>
      <c r="G1" s="123"/>
      <c r="H1" s="50" t="s">
        <v>218</v>
      </c>
    </row>
    <row r="2" spans="1:9" ht="28.5" customHeight="1" x14ac:dyDescent="0.15">
      <c r="A2" s="53" t="s">
        <v>185</v>
      </c>
      <c r="B2" s="35"/>
      <c r="C2" s="49" t="s">
        <v>170</v>
      </c>
      <c r="D2" s="49" t="s">
        <v>171</v>
      </c>
      <c r="E2" s="49" t="s">
        <v>169</v>
      </c>
      <c r="F2" s="49" t="s">
        <v>208</v>
      </c>
      <c r="G2" s="48" t="s">
        <v>1</v>
      </c>
      <c r="H2" s="47" t="s">
        <v>168</v>
      </c>
    </row>
    <row r="3" spans="1:9" ht="28.5" customHeight="1" x14ac:dyDescent="0.15">
      <c r="A3" s="53" t="s">
        <v>202</v>
      </c>
      <c r="B3" s="35" t="s">
        <v>166</v>
      </c>
      <c r="C3" s="45">
        <v>0</v>
      </c>
      <c r="D3" s="45">
        <v>0</v>
      </c>
      <c r="E3" s="45">
        <v>2600</v>
      </c>
      <c r="F3" s="74"/>
      <c r="G3" s="55">
        <f>SUM(C3:F3)</f>
        <v>2600</v>
      </c>
      <c r="H3" s="82" t="s">
        <v>193</v>
      </c>
    </row>
    <row r="4" spans="1:9" ht="28.5" customHeight="1" x14ac:dyDescent="0.15">
      <c r="A4" s="53" t="s">
        <v>203</v>
      </c>
      <c r="B4" s="35" t="s">
        <v>167</v>
      </c>
      <c r="C4" s="69">
        <f>IFERROR(C3/$G3,"")</f>
        <v>0</v>
      </c>
      <c r="D4" s="69">
        <f>IFERROR(D3/$G3,"")</f>
        <v>0</v>
      </c>
      <c r="E4" s="69">
        <f t="shared" ref="E4:F4" si="0">IFERROR(E3/$G3,"")</f>
        <v>1</v>
      </c>
      <c r="F4" s="75">
        <f t="shared" si="0"/>
        <v>0</v>
      </c>
      <c r="G4" s="46">
        <f>SUM(C4:F4)</f>
        <v>1</v>
      </c>
      <c r="H4" s="65" t="s">
        <v>204</v>
      </c>
      <c r="I4" s="67"/>
    </row>
    <row r="5" spans="1:9" ht="28.5" customHeight="1" x14ac:dyDescent="0.15">
      <c r="A5" s="53" t="s">
        <v>173</v>
      </c>
      <c r="B5" s="35" t="s">
        <v>165</v>
      </c>
      <c r="C5" s="56">
        <f>'（別b）資金計画'!O28</f>
        <v>0</v>
      </c>
      <c r="D5" s="56">
        <f>'（別b）資金計画'!O30</f>
        <v>0</v>
      </c>
      <c r="E5" s="56">
        <f>'（別b）資金計画'!O32</f>
        <v>39</v>
      </c>
      <c r="F5" s="76">
        <f>'（別b）資金計画'!O34</f>
        <v>0</v>
      </c>
      <c r="G5" s="56">
        <f>SUM(C5:E5)</f>
        <v>39</v>
      </c>
      <c r="H5" s="66"/>
    </row>
    <row r="6" spans="1:9" ht="28.5" customHeight="1" x14ac:dyDescent="0.15">
      <c r="A6" s="53" t="s">
        <v>205</v>
      </c>
      <c r="B6" s="35" t="s">
        <v>163</v>
      </c>
      <c r="C6" s="72"/>
      <c r="D6" s="72"/>
      <c r="E6" s="72"/>
      <c r="F6" s="72"/>
      <c r="G6" s="73">
        <v>25</v>
      </c>
      <c r="H6" s="66" t="s">
        <v>207</v>
      </c>
    </row>
    <row r="7" spans="1:9" ht="28.5" customHeight="1" x14ac:dyDescent="0.15">
      <c r="A7" s="53" t="s">
        <v>206</v>
      </c>
      <c r="B7" s="35" t="s">
        <v>164</v>
      </c>
      <c r="C7" s="44">
        <v>0</v>
      </c>
      <c r="D7" s="44">
        <v>0</v>
      </c>
      <c r="E7" s="44">
        <v>0.98</v>
      </c>
      <c r="F7" s="77"/>
      <c r="G7" s="57"/>
      <c r="H7" s="66" t="s">
        <v>201</v>
      </c>
    </row>
    <row r="8" spans="1:9" ht="28.5" customHeight="1" x14ac:dyDescent="0.15">
      <c r="A8" s="53" t="s">
        <v>174</v>
      </c>
      <c r="B8" s="35" t="s">
        <v>162</v>
      </c>
      <c r="C8" s="42">
        <f ca="1">IFERROR(C$4*$G8,"")</f>
        <v>0</v>
      </c>
      <c r="D8" s="42">
        <f ca="1">IFERROR(D$4*$G8,"")</f>
        <v>0</v>
      </c>
      <c r="E8" s="42">
        <f ca="1">IFERROR(E$4*$G8,"")</f>
        <v>639920000</v>
      </c>
      <c r="F8" s="78">
        <f ca="1">IFERROR(F$4*$G8,"")</f>
        <v>0</v>
      </c>
      <c r="G8" s="42">
        <f ca="1">'（別b）資金計画'!D15</f>
        <v>639920000</v>
      </c>
      <c r="H8" s="66"/>
    </row>
    <row r="9" spans="1:9" ht="28.5" customHeight="1" x14ac:dyDescent="0.15">
      <c r="A9" s="53" t="s">
        <v>175</v>
      </c>
      <c r="B9" s="52" t="s">
        <v>161</v>
      </c>
      <c r="C9" s="43">
        <f ca="1">IFERROR(-C$4*$G9,"")</f>
        <v>0</v>
      </c>
      <c r="D9" s="43">
        <f ca="1">IFERROR(-D$4*$G9,"")</f>
        <v>0</v>
      </c>
      <c r="E9" s="43">
        <f ca="1">IFERROR(-E$4*$G9,"")</f>
        <v>-129920000</v>
      </c>
      <c r="F9" s="79">
        <f t="shared" ref="F9" ca="1" si="1">IFERROR(-F$4*$G9,"")</f>
        <v>0</v>
      </c>
      <c r="G9" s="43">
        <f ca="1">'（別b）資金計画'!F15</f>
        <v>129920000</v>
      </c>
      <c r="H9" s="66"/>
    </row>
    <row r="10" spans="1:9" ht="28.5" customHeight="1" x14ac:dyDescent="0.15">
      <c r="A10" s="53" t="s">
        <v>176</v>
      </c>
      <c r="B10" s="35" t="s">
        <v>160</v>
      </c>
      <c r="C10" s="42">
        <f t="shared" ref="C10:F10" ca="1" si="2">IFERROR(C$4*$G10,"")</f>
        <v>0</v>
      </c>
      <c r="D10" s="42">
        <f ca="1">IFERROR(D$4*$G10,"")</f>
        <v>0</v>
      </c>
      <c r="E10" s="42">
        <f t="shared" ca="1" si="2"/>
        <v>51331000</v>
      </c>
      <c r="F10" s="78">
        <f t="shared" ca="1" si="2"/>
        <v>0</v>
      </c>
      <c r="G10" s="42">
        <f ca="1">'（別b）資金計画'!D20</f>
        <v>51331000</v>
      </c>
      <c r="H10" s="66"/>
    </row>
    <row r="11" spans="1:9" ht="28.5" customHeight="1" x14ac:dyDescent="0.15">
      <c r="A11" s="53" t="s">
        <v>177</v>
      </c>
      <c r="B11" s="52" t="s">
        <v>159</v>
      </c>
      <c r="C11" s="43">
        <f t="shared" ref="C11:F11" ca="1" si="3">IFERROR(-C$4*$G11,"")</f>
        <v>0</v>
      </c>
      <c r="D11" s="43">
        <f ca="1">IFERROR(-D$4*$G11,"")</f>
        <v>0</v>
      </c>
      <c r="E11" s="43">
        <f t="shared" ca="1" si="3"/>
        <v>-24331000</v>
      </c>
      <c r="F11" s="79">
        <f t="shared" ca="1" si="3"/>
        <v>0</v>
      </c>
      <c r="G11" s="43">
        <f ca="1">'（別b）資金計画'!F20</f>
        <v>24331000</v>
      </c>
      <c r="H11" s="66"/>
    </row>
    <row r="12" spans="1:9" ht="28.5" customHeight="1" x14ac:dyDescent="0.15">
      <c r="A12" s="53" t="s">
        <v>178</v>
      </c>
      <c r="B12" s="35" t="s">
        <v>158</v>
      </c>
      <c r="C12" s="42">
        <f t="shared" ref="C12:F12" si="4">IFERROR(C$4*$G12,"")</f>
        <v>0</v>
      </c>
      <c r="D12" s="42">
        <f>IFERROR(D$4*$G12,"")</f>
        <v>0</v>
      </c>
      <c r="E12" s="42">
        <f t="shared" si="4"/>
        <v>40000000</v>
      </c>
      <c r="F12" s="78">
        <f t="shared" si="4"/>
        <v>0</v>
      </c>
      <c r="G12" s="37">
        <v>40000000</v>
      </c>
      <c r="H12" s="66" t="s">
        <v>157</v>
      </c>
    </row>
    <row r="13" spans="1:9" ht="28.5" customHeight="1" x14ac:dyDescent="0.15">
      <c r="A13" s="53" t="s">
        <v>179</v>
      </c>
      <c r="B13" s="35" t="s">
        <v>195</v>
      </c>
      <c r="C13" s="42">
        <f>IFERROR(C$4*$G13,"")</f>
        <v>0</v>
      </c>
      <c r="D13" s="42">
        <f>IFERROR(D$4*$G13,"")</f>
        <v>0</v>
      </c>
      <c r="E13" s="42">
        <f>IFERROR(E$4*$G13,"")</f>
        <v>50000000</v>
      </c>
      <c r="F13" s="78">
        <f>IFERROR(F$4*$G13,"")</f>
        <v>0</v>
      </c>
      <c r="G13" s="37">
        <v>50000000</v>
      </c>
      <c r="H13" s="66" t="s">
        <v>197</v>
      </c>
    </row>
    <row r="14" spans="1:9" ht="28.5" customHeight="1" x14ac:dyDescent="0.15">
      <c r="A14" s="53" t="s">
        <v>180</v>
      </c>
      <c r="B14" s="35" t="s">
        <v>156</v>
      </c>
      <c r="C14" s="41">
        <f ca="1">IFERROR(SUM(C8:C13)/$G$6,"")</f>
        <v>0</v>
      </c>
      <c r="D14" s="41">
        <f ca="1">IFERROR(SUM(D8:D13)/$G$6,"")</f>
        <v>0</v>
      </c>
      <c r="E14" s="41">
        <f ca="1">IFERROR(SUM(E8:E13)/$G$6,"")</f>
        <v>25080000</v>
      </c>
      <c r="F14" s="80">
        <f ca="1">IFERROR(SUM(F8:F13)/$G$6,"")</f>
        <v>0</v>
      </c>
      <c r="G14" s="51">
        <f ca="1">SUM(C14:F14)</f>
        <v>25080000</v>
      </c>
      <c r="H14" s="66" t="s">
        <v>186</v>
      </c>
    </row>
    <row r="15" spans="1:9" ht="28.5" customHeight="1" x14ac:dyDescent="0.15">
      <c r="A15" s="53" t="s">
        <v>181</v>
      </c>
      <c r="B15" s="35" t="s">
        <v>196</v>
      </c>
      <c r="C15" s="41">
        <f t="shared" ref="C15:F17" si="5">IFERROR(C$4*$G15,"")</f>
        <v>0</v>
      </c>
      <c r="D15" s="41">
        <f>IFERROR(D$4*$G15,"")</f>
        <v>0</v>
      </c>
      <c r="E15" s="41">
        <f t="shared" si="5"/>
        <v>1000000</v>
      </c>
      <c r="F15" s="80">
        <f t="shared" si="5"/>
        <v>0</v>
      </c>
      <c r="G15" s="40">
        <v>1000000</v>
      </c>
      <c r="H15" s="66"/>
    </row>
    <row r="16" spans="1:9" ht="28.5" customHeight="1" x14ac:dyDescent="0.15">
      <c r="A16" s="53" t="s">
        <v>182</v>
      </c>
      <c r="B16" s="35" t="s">
        <v>155</v>
      </c>
      <c r="C16" s="41">
        <f t="shared" si="5"/>
        <v>0</v>
      </c>
      <c r="D16" s="41">
        <f>IFERROR(D$4*$G16,"")</f>
        <v>0</v>
      </c>
      <c r="E16" s="41">
        <f t="shared" si="5"/>
        <v>4000000</v>
      </c>
      <c r="F16" s="80">
        <f t="shared" si="5"/>
        <v>0</v>
      </c>
      <c r="G16" s="40">
        <v>4000000</v>
      </c>
      <c r="H16" s="66"/>
    </row>
    <row r="17" spans="1:8" ht="28.5" customHeight="1" x14ac:dyDescent="0.15">
      <c r="A17" s="53" t="s">
        <v>183</v>
      </c>
      <c r="B17" s="35" t="s">
        <v>154</v>
      </c>
      <c r="C17" s="41">
        <f t="shared" si="5"/>
        <v>0</v>
      </c>
      <c r="D17" s="41">
        <f>IFERROR(D$4*$G17,"")</f>
        <v>0</v>
      </c>
      <c r="E17" s="41">
        <f t="shared" si="5"/>
        <v>500000</v>
      </c>
      <c r="F17" s="80">
        <f t="shared" si="5"/>
        <v>0</v>
      </c>
      <c r="G17" s="40">
        <v>500000</v>
      </c>
      <c r="H17" s="66"/>
    </row>
    <row r="18" spans="1:8" ht="28.5" customHeight="1" x14ac:dyDescent="0.15">
      <c r="A18" s="53" t="s">
        <v>184</v>
      </c>
      <c r="B18" s="35" t="s">
        <v>153</v>
      </c>
      <c r="C18" s="39" t="str">
        <f ca="1">IFERROR(SUM(C14:C17)/365/C5/C7,"")</f>
        <v/>
      </c>
      <c r="D18" s="39" t="str">
        <f ca="1">IFERROR(SUM(D14:D17)/365/D5/D7,"")</f>
        <v/>
      </c>
      <c r="E18" s="39">
        <f ca="1">IFERROR(SUM(E14:E17)/365/E5/E7,"")</f>
        <v>2192.067554102779</v>
      </c>
      <c r="F18" s="81" t="str">
        <f ca="1">IFERROR(SUM(F14:F17)/365/F5/F7,"")</f>
        <v/>
      </c>
      <c r="G18" s="36"/>
      <c r="H18" s="66" t="s">
        <v>199</v>
      </c>
    </row>
    <row r="19" spans="1:8" ht="28.5" customHeight="1" x14ac:dyDescent="0.15">
      <c r="A19" s="53" t="s">
        <v>190</v>
      </c>
      <c r="B19" s="35" t="s">
        <v>152</v>
      </c>
      <c r="C19" s="39">
        <v>855</v>
      </c>
      <c r="D19" s="39">
        <v>1171</v>
      </c>
      <c r="E19" s="39">
        <v>2006</v>
      </c>
      <c r="F19" s="81">
        <v>1668</v>
      </c>
      <c r="G19" s="38"/>
      <c r="H19" s="66"/>
    </row>
    <row r="20" spans="1:8" ht="28.5" customHeight="1" x14ac:dyDescent="0.15">
      <c r="A20" s="53" t="s">
        <v>191</v>
      </c>
      <c r="B20" s="35" t="s">
        <v>192</v>
      </c>
      <c r="C20" s="68"/>
      <c r="D20" s="68"/>
      <c r="E20" s="68"/>
      <c r="F20" s="68"/>
      <c r="G20" s="38"/>
      <c r="H20" s="66" t="s">
        <v>198</v>
      </c>
    </row>
    <row r="21" spans="1:8" ht="28.5" customHeight="1" x14ac:dyDescent="0.15">
      <c r="A21" s="53" t="s">
        <v>194</v>
      </c>
      <c r="B21" s="35" t="s">
        <v>151</v>
      </c>
      <c r="C21" s="64"/>
      <c r="D21" s="64"/>
      <c r="E21" s="64">
        <v>2006</v>
      </c>
      <c r="F21" s="68"/>
      <c r="G21" s="36"/>
      <c r="H21" s="66" t="s">
        <v>172</v>
      </c>
    </row>
  </sheetData>
  <mergeCells count="1">
    <mergeCell ref="A1:G1"/>
  </mergeCells>
  <phoneticPr fontId="2"/>
  <printOptions horizontalCentered="1" verticalCentered="1"/>
  <pageMargins left="0.39370078740157483" right="0.39370078740157483" top="0.19685039370078741" bottom="0.19685039370078741" header="0.31496062992125984" footer="0.31496062992125984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workbookViewId="0">
      <selection activeCell="C13" sqref="C13"/>
    </sheetView>
  </sheetViews>
  <sheetFormatPr defaultRowHeight="13.5" x14ac:dyDescent="0.15"/>
  <cols>
    <col min="1" max="1" width="6" bestFit="1" customWidth="1"/>
    <col min="2" max="2" width="26.25" bestFit="1" customWidth="1"/>
    <col min="3" max="3" width="39.125" customWidth="1"/>
    <col min="4" max="4" width="9.5" customWidth="1"/>
    <col min="5" max="5" width="9" customWidth="1"/>
    <col min="6" max="6" width="39.125" customWidth="1"/>
    <col min="7" max="8" width="13" customWidth="1"/>
    <col min="9" max="9" width="30" customWidth="1"/>
    <col min="10" max="11" width="15.125" customWidth="1"/>
    <col min="12" max="12" width="32.875" customWidth="1"/>
    <col min="13" max="14" width="13" customWidth="1"/>
    <col min="15" max="18" width="9" customWidth="1"/>
  </cols>
  <sheetData>
    <row r="1" spans="1:14" x14ac:dyDescent="0.15">
      <c r="B1" s="93" t="s">
        <v>244</v>
      </c>
    </row>
    <row r="2" spans="1:14" x14ac:dyDescent="0.15">
      <c r="A2" s="2" t="s">
        <v>93</v>
      </c>
      <c r="B2" s="2" t="s">
        <v>82</v>
      </c>
      <c r="C2" s="2" t="s">
        <v>19</v>
      </c>
      <c r="D2" s="2" t="s">
        <v>19</v>
      </c>
      <c r="E2" s="2" t="s">
        <v>19</v>
      </c>
      <c r="F2" s="2" t="s">
        <v>81</v>
      </c>
      <c r="G2" s="2" t="s">
        <v>81</v>
      </c>
      <c r="H2" s="2" t="s">
        <v>81</v>
      </c>
      <c r="I2" s="2" t="s">
        <v>22</v>
      </c>
      <c r="J2" s="2" t="s">
        <v>22</v>
      </c>
      <c r="K2" s="2" t="s">
        <v>22</v>
      </c>
      <c r="L2" s="2" t="s">
        <v>25</v>
      </c>
      <c r="M2" s="2" t="s">
        <v>25</v>
      </c>
      <c r="N2" s="2" t="s">
        <v>25</v>
      </c>
    </row>
    <row r="3" spans="1:14" x14ac:dyDescent="0.15">
      <c r="A3" s="2" t="s">
        <v>94</v>
      </c>
      <c r="B3" s="2" t="s">
        <v>0</v>
      </c>
      <c r="C3" s="2" t="s">
        <v>0</v>
      </c>
      <c r="D3" s="3" t="s">
        <v>80</v>
      </c>
      <c r="E3" s="3" t="s">
        <v>21</v>
      </c>
      <c r="F3" s="2" t="s">
        <v>0</v>
      </c>
      <c r="G3" s="3" t="s">
        <v>80</v>
      </c>
      <c r="H3" s="3" t="s">
        <v>21</v>
      </c>
      <c r="I3" s="2" t="s">
        <v>0</v>
      </c>
      <c r="J3" s="3" t="s">
        <v>80</v>
      </c>
      <c r="K3" s="3" t="s">
        <v>21</v>
      </c>
      <c r="L3" s="2" t="s">
        <v>0</v>
      </c>
      <c r="M3" s="3" t="s">
        <v>80</v>
      </c>
      <c r="N3" s="3" t="s">
        <v>21</v>
      </c>
    </row>
    <row r="4" spans="1:14" x14ac:dyDescent="0.15">
      <c r="A4" s="2" t="s">
        <v>95</v>
      </c>
      <c r="B4" s="2" t="str">
        <f>B2&amp;B3</f>
        <v>資金計画施設種別</v>
      </c>
      <c r="C4" s="2" t="str">
        <f t="shared" ref="C4:N4" si="0">C2&amp;C3</f>
        <v>建築施設種別</v>
      </c>
      <c r="D4" s="2" t="str">
        <f t="shared" si="0"/>
        <v>建築単価</v>
      </c>
      <c r="E4" s="2" t="str">
        <f t="shared" si="0"/>
        <v>建築単位</v>
      </c>
      <c r="F4" s="2" t="str">
        <f t="shared" si="0"/>
        <v>開設準備施設種別</v>
      </c>
      <c r="G4" s="2" t="str">
        <f t="shared" si="0"/>
        <v>開設準備単価</v>
      </c>
      <c r="H4" s="2" t="str">
        <f t="shared" si="0"/>
        <v>開設準備単位</v>
      </c>
      <c r="I4" s="2" t="str">
        <f t="shared" si="0"/>
        <v>基準事業費施設種別</v>
      </c>
      <c r="J4" s="2" t="str">
        <f t="shared" si="0"/>
        <v>基準事業費単価</v>
      </c>
      <c r="K4" s="2" t="str">
        <f t="shared" si="0"/>
        <v>基準事業費単位</v>
      </c>
      <c r="L4" s="2" t="str">
        <f t="shared" si="0"/>
        <v>運転資金施設種別</v>
      </c>
      <c r="M4" s="2" t="str">
        <f t="shared" si="0"/>
        <v>運転資金単価</v>
      </c>
      <c r="N4" s="2" t="str">
        <f t="shared" si="0"/>
        <v>運転資金単位</v>
      </c>
    </row>
    <row r="5" spans="1:14" x14ac:dyDescent="0.15">
      <c r="A5" s="2">
        <v>1</v>
      </c>
      <c r="B5" s="2" t="s">
        <v>9</v>
      </c>
      <c r="C5" s="92" t="s">
        <v>71</v>
      </c>
      <c r="D5" s="2">
        <f ca="1">IFERROR(INDEX(INDIRECT(D$2&amp;"!$1:$1048576"),MATCH(C5,INDIRECT(D$2&amp;"!$B:$B"),0),MATCH(D$3,INDIRECT(D$2&amp;"!$1:$1"),0)),"-")</f>
        <v>3240000</v>
      </c>
      <c r="E5" s="2" t="str">
        <f ca="1">IFERROR(INDEX(INDIRECT(E$2&amp;"!$1:$1048576"),MATCH(C5,INDIRECT(E$2&amp;"!$B:$B"),0),MATCH(E$3,INDIRECT(E$2&amp;"!$1:$1"),0)),"-")</f>
        <v>円/床</v>
      </c>
      <c r="F5" s="92" t="s">
        <v>71</v>
      </c>
      <c r="G5" s="2">
        <f t="shared" ref="G5:G6" ca="1" si="1">IFERROR(INDEX(INDIRECT(G$2&amp;"!$1:$1048576"),MATCH(F5,INDIRECT(G$2&amp;"!$B:$B"),0),MATCH(G$3,INDIRECT(G$2&amp;"!$1:$1"),0)),"-")</f>
        <v>839000</v>
      </c>
      <c r="H5" s="2" t="str">
        <f ca="1">IFERROR(INDEX(INDIRECT(H$2&amp;"!$1:$1048576"),MATCH(F5,INDIRECT(H$2&amp;"!$B:$B"),0),MATCH(H$3,INDIRECT(H$2&amp;"!$1:$1"),0)),"-")</f>
        <v>円/床</v>
      </c>
      <c r="I5" s="92" t="s">
        <v>5</v>
      </c>
      <c r="J5" s="2">
        <f ca="1">IFERROR(INDEX(INDIRECT(J$2&amp;"!$1:$1048576"),MATCH(I5,INDIRECT(J$2&amp;"!$B:$B"),0),MATCH(J$3,INDIRECT(J$2&amp;"!$1:$1"),0)),"-")</f>
        <v>13400000</v>
      </c>
      <c r="K5" s="2" t="str">
        <f ca="1">IFERROR(INDEX(INDIRECT(K$2&amp;"!$1:$1048576"),MATCH(I5,INDIRECT(K$2&amp;"!$B:$B"),0),MATCH(K$3,INDIRECT(K$2&amp;"!$1:$1"),0)),"-")</f>
        <v>円/床</v>
      </c>
      <c r="L5" s="92" t="s">
        <v>29</v>
      </c>
      <c r="M5" s="2">
        <f ca="1">IFERROR(INDEX(INDIRECT(M$2&amp;"!$1:$1048576"),MATCH(L5,INDIRECT(M$2&amp;"!$B:$B"),0),MATCH(M$3,INDIRECT(M$2&amp;"!$1:$1"),0)),"-")</f>
        <v>383000</v>
      </c>
      <c r="N5" s="2" t="str">
        <f ca="1">IFERROR(INDEX(INDIRECT(N$2&amp;"!$1:$1048576"),MATCH(L5,INDIRECT(N$2&amp;"!$B:$B"),0),MATCH(N$3,INDIRECT(N$2&amp;"!$1:$1"),0)),"-")</f>
        <v>円/月*人</v>
      </c>
    </row>
    <row r="6" spans="1:14" x14ac:dyDescent="0.15">
      <c r="A6" s="2">
        <v>2</v>
      </c>
      <c r="B6" s="3" t="s">
        <v>10</v>
      </c>
      <c r="C6" s="92" t="s">
        <v>71</v>
      </c>
      <c r="D6" s="2">
        <f t="shared" ref="D6" ca="1" si="2">IFERROR(INDEX(INDIRECT(D$2&amp;"!$1:$1048576"),MATCH(C6,INDIRECT(D$2&amp;"!$B:$B"),0),MATCH(D$3,INDIRECT(D$2&amp;"!$1:$1"),0)),"-")</f>
        <v>3240000</v>
      </c>
      <c r="E6" s="2" t="str">
        <f t="shared" ref="E6" ca="1" si="3">IFERROR(INDEX(INDIRECT(E$2&amp;"!$1:$1048576"),MATCH(C6,INDIRECT(E$2&amp;"!$B:$B"),0),MATCH(E$3,INDIRECT(E$2&amp;"!$1:$1"),0)),"-")</f>
        <v>円/床</v>
      </c>
      <c r="F6" s="92" t="s">
        <v>71</v>
      </c>
      <c r="G6" s="2">
        <f t="shared" ca="1" si="1"/>
        <v>839000</v>
      </c>
      <c r="H6" s="2" t="str">
        <f t="shared" ref="H6:H22" ca="1" si="4">IFERROR(INDEX(INDIRECT(H$2&amp;"!$1:$1048576"),MATCH(F6,INDIRECT(H$2&amp;"!$B:$B"),0),MATCH(H$3,INDIRECT(H$2&amp;"!$1:$1"),0)),"-")</f>
        <v>円/床</v>
      </c>
      <c r="I6" s="92" t="s">
        <v>6</v>
      </c>
      <c r="J6" s="2">
        <f t="shared" ref="J6:J22" ca="1" si="5">IFERROR(INDEX(INDIRECT(J$2&amp;"!$1:$1048576"),MATCH(I6,INDIRECT(J$2&amp;"!$B:$B"),0),MATCH(J$3,INDIRECT(J$2&amp;"!$1:$1"),0)),"-")</f>
        <v>17600000</v>
      </c>
      <c r="K6" s="2" t="str">
        <f t="shared" ref="K6:K22" ca="1" si="6">IFERROR(INDEX(INDIRECT(K$2&amp;"!$1:$1048576"),MATCH(I6,INDIRECT(K$2&amp;"!$B:$B"),0),MATCH(K$3,INDIRECT(K$2&amp;"!$1:$1"),0)),"-")</f>
        <v>円/床</v>
      </c>
      <c r="L6" s="92" t="s">
        <v>29</v>
      </c>
      <c r="M6" s="2">
        <f t="shared" ref="M6:M26" ca="1" si="7">IFERROR(INDEX(INDIRECT(M$2&amp;"!$1:$1048576"),MATCH(L6,INDIRECT(M$2&amp;"!$B:$B"),0),MATCH(M$3,INDIRECT(M$2&amp;"!$1:$1"),0)),"-")</f>
        <v>383000</v>
      </c>
      <c r="N6" s="2" t="str">
        <f t="shared" ref="N6:N26" ca="1" si="8">IFERROR(INDEX(INDIRECT(N$2&amp;"!$1:$1048576"),MATCH(L6,INDIRECT(N$2&amp;"!$B:$B"),0),MATCH(N$3,INDIRECT(N$2&amp;"!$1:$1"),0)),"-")</f>
        <v>円/月*人</v>
      </c>
    </row>
    <row r="7" spans="1:14" x14ac:dyDescent="0.15">
      <c r="A7" s="2">
        <v>3</v>
      </c>
      <c r="B7" s="3" t="s">
        <v>87</v>
      </c>
      <c r="C7" s="92" t="s">
        <v>72</v>
      </c>
      <c r="D7" s="2">
        <f t="shared" ref="D7:D22" ca="1" si="9">IFERROR(INDEX(INDIRECT(D$2&amp;"!$1:$1048576"),MATCH(C7,INDIRECT(D$2&amp;"!$B:$B"),0),MATCH(D$3,INDIRECT(D$2&amp;"!$1:$1"),0)),"-")</f>
        <v>1620000</v>
      </c>
      <c r="E7" s="2" t="str">
        <f t="shared" ref="E7:E22" ca="1" si="10">IFERROR(INDEX(INDIRECT(E$2&amp;"!$1:$1048576"),MATCH(C7,INDIRECT(E$2&amp;"!$B:$B"),0),MATCH(E$3,INDIRECT(E$2&amp;"!$1:$1"),0)),"-")</f>
        <v>円/床</v>
      </c>
      <c r="F7" s="92"/>
      <c r="G7" s="2" t="str">
        <f ca="1">IFERROR(INDEX(INDIRECT(G$2&amp;"!$1:$1048576"),MATCH(F7,INDIRECT(G$2&amp;"!$B:$B"),0),MATCH(G$3,INDIRECT(G$2&amp;"!$1:$1"),0)),"-")</f>
        <v>-</v>
      </c>
      <c r="H7" s="2" t="str">
        <f t="shared" ca="1" si="4"/>
        <v>-</v>
      </c>
      <c r="I7" s="92" t="s">
        <v>3</v>
      </c>
      <c r="J7" s="2">
        <f t="shared" ca="1" si="5"/>
        <v>12300000</v>
      </c>
      <c r="K7" s="2" t="str">
        <f t="shared" ca="1" si="6"/>
        <v>円/床</v>
      </c>
      <c r="L7" s="92" t="s">
        <v>36</v>
      </c>
      <c r="M7" s="2">
        <f t="shared" ca="1" si="7"/>
        <v>288000</v>
      </c>
      <c r="N7" s="2" t="str">
        <f t="shared" ca="1" si="8"/>
        <v>円/月*人</v>
      </c>
    </row>
    <row r="8" spans="1:14" x14ac:dyDescent="0.15">
      <c r="A8" s="2">
        <v>4</v>
      </c>
      <c r="B8" s="3" t="s">
        <v>88</v>
      </c>
      <c r="C8" s="92" t="s">
        <v>72</v>
      </c>
      <c r="D8" s="2">
        <f t="shared" ca="1" si="9"/>
        <v>1620000</v>
      </c>
      <c r="E8" s="2" t="str">
        <f t="shared" ca="1" si="10"/>
        <v>円/床</v>
      </c>
      <c r="F8" s="92"/>
      <c r="G8" s="2" t="str">
        <f t="shared" ref="G8" ca="1" si="11">IFERROR(INDEX(INDIRECT(G$2&amp;"!$1:$1048576"),MATCH(F8,INDIRECT(G$2&amp;"!$B:$B"),0),MATCH(G$3,INDIRECT(G$2&amp;"!$1:$1"),0)),"-")</f>
        <v>-</v>
      </c>
      <c r="H8" s="2" t="str">
        <f t="shared" ca="1" si="4"/>
        <v>-</v>
      </c>
      <c r="I8" s="92" t="s">
        <v>4</v>
      </c>
      <c r="J8" s="2">
        <f t="shared" ca="1" si="5"/>
        <v>14300000</v>
      </c>
      <c r="K8" s="2" t="str">
        <f t="shared" ca="1" si="6"/>
        <v>円/床</v>
      </c>
      <c r="L8" s="92" t="s">
        <v>36</v>
      </c>
      <c r="M8" s="2">
        <f t="shared" ca="1" si="7"/>
        <v>288000</v>
      </c>
      <c r="N8" s="2" t="str">
        <f t="shared" ca="1" si="8"/>
        <v>円/月*人</v>
      </c>
    </row>
    <row r="9" spans="1:14" x14ac:dyDescent="0.15">
      <c r="A9" s="2">
        <v>5</v>
      </c>
      <c r="B9" s="2" t="s">
        <v>124</v>
      </c>
      <c r="C9" s="92"/>
      <c r="D9" s="2" t="str">
        <f t="shared" ca="1" si="9"/>
        <v>-</v>
      </c>
      <c r="E9" s="2" t="str">
        <f t="shared" ca="1" si="10"/>
        <v>-</v>
      </c>
      <c r="F9" s="92"/>
      <c r="G9" s="2" t="str">
        <f t="shared" ref="G9:G10" ca="1" si="12">IFERROR(INDEX(INDIRECT(G$2&amp;"!$1:$1048576"),MATCH(F9,INDIRECT(G$2&amp;"!$B:$B"),0),MATCH(G$3,INDIRECT(G$2&amp;"!$1:$1"),0)),"-")</f>
        <v>-</v>
      </c>
      <c r="H9" s="2" t="str">
        <f t="shared" ca="1" si="4"/>
        <v>-</v>
      </c>
      <c r="I9" s="92"/>
      <c r="J9" s="2" t="str">
        <f t="shared" ca="1" si="5"/>
        <v>-</v>
      </c>
      <c r="K9" s="2" t="str">
        <f t="shared" ca="1" si="6"/>
        <v>-</v>
      </c>
      <c r="L9" s="92" t="s">
        <v>15</v>
      </c>
      <c r="M9" s="2">
        <f t="shared" ca="1" si="7"/>
        <v>2575000</v>
      </c>
      <c r="N9" s="2" t="str">
        <f t="shared" ca="1" si="8"/>
        <v>円/月*施設</v>
      </c>
    </row>
    <row r="10" spans="1:14" x14ac:dyDescent="0.15">
      <c r="A10" s="2">
        <v>6</v>
      </c>
      <c r="B10" s="2" t="s">
        <v>125</v>
      </c>
      <c r="C10" s="92"/>
      <c r="D10" s="2" t="str">
        <f t="shared" ca="1" si="9"/>
        <v>-</v>
      </c>
      <c r="E10" s="2" t="str">
        <f t="shared" ca="1" si="10"/>
        <v>-</v>
      </c>
      <c r="F10" s="92"/>
      <c r="G10" s="2" t="str">
        <f t="shared" ca="1" si="12"/>
        <v>-</v>
      </c>
      <c r="H10" s="2" t="str">
        <f t="shared" ca="1" si="4"/>
        <v>-</v>
      </c>
      <c r="I10" s="92"/>
      <c r="J10" s="2" t="str">
        <f t="shared" ca="1" si="5"/>
        <v>-</v>
      </c>
      <c r="K10" s="2" t="str">
        <f t="shared" ca="1" si="6"/>
        <v>-</v>
      </c>
      <c r="L10" s="92" t="s">
        <v>32</v>
      </c>
      <c r="M10" s="2">
        <f t="shared" ca="1" si="7"/>
        <v>2771000</v>
      </c>
      <c r="N10" s="2" t="str">
        <f t="shared" ca="1" si="8"/>
        <v>円/月*施設</v>
      </c>
    </row>
    <row r="11" spans="1:14" x14ac:dyDescent="0.15">
      <c r="A11" s="2">
        <v>7</v>
      </c>
      <c r="B11" s="2" t="s">
        <v>126</v>
      </c>
      <c r="C11" s="92"/>
      <c r="D11" s="2" t="str">
        <f t="shared" ca="1" si="9"/>
        <v>-</v>
      </c>
      <c r="E11" s="2" t="str">
        <f t="shared" ca="1" si="10"/>
        <v>-</v>
      </c>
      <c r="F11" s="92"/>
      <c r="G11" s="2" t="str">
        <f t="shared" ref="G11" ca="1" si="13">IFERROR(INDEX(INDIRECT(G$2&amp;"!$1:$1048576"),MATCH(F11,INDIRECT(G$2&amp;"!$B:$B"),0),MATCH(G$3,INDIRECT(G$2&amp;"!$1:$1"),0)),"-")</f>
        <v>-</v>
      </c>
      <c r="H11" s="2" t="str">
        <f t="shared" ca="1" si="4"/>
        <v>-</v>
      </c>
      <c r="I11" s="92"/>
      <c r="J11" s="2" t="str">
        <f t="shared" ca="1" si="5"/>
        <v>-</v>
      </c>
      <c r="K11" s="2" t="str">
        <f t="shared" ca="1" si="6"/>
        <v>-</v>
      </c>
      <c r="L11" s="92" t="s">
        <v>14</v>
      </c>
      <c r="M11" s="2">
        <f t="shared" ca="1" si="7"/>
        <v>2599000</v>
      </c>
      <c r="N11" s="2" t="str">
        <f t="shared" ca="1" si="8"/>
        <v>円/月*施設</v>
      </c>
    </row>
    <row r="12" spans="1:14" x14ac:dyDescent="0.15">
      <c r="A12" s="2">
        <v>8</v>
      </c>
      <c r="B12" s="2" t="s">
        <v>127</v>
      </c>
      <c r="C12" s="92"/>
      <c r="D12" s="2" t="str">
        <f t="shared" ca="1" si="9"/>
        <v>-</v>
      </c>
      <c r="E12" s="2" t="str">
        <f t="shared" ca="1" si="10"/>
        <v>-</v>
      </c>
      <c r="F12" s="92"/>
      <c r="G12" s="2" t="str">
        <f t="shared" ref="G12:G13" ca="1" si="14">IFERROR(INDEX(INDIRECT(G$2&amp;"!$1:$1048576"),MATCH(F12,INDIRECT(G$2&amp;"!$B:$B"),0),MATCH(G$3,INDIRECT(G$2&amp;"!$1:$1"),0)),"-")</f>
        <v>-</v>
      </c>
      <c r="H12" s="2" t="str">
        <f t="shared" ca="1" si="4"/>
        <v>-</v>
      </c>
      <c r="I12" s="92"/>
      <c r="J12" s="2" t="str">
        <f t="shared" ca="1" si="5"/>
        <v>-</v>
      </c>
      <c r="K12" s="2" t="str">
        <f t="shared" ca="1" si="6"/>
        <v>-</v>
      </c>
      <c r="L12" s="92" t="s">
        <v>33</v>
      </c>
      <c r="M12" s="2">
        <f t="shared" ca="1" si="7"/>
        <v>1086000</v>
      </c>
      <c r="N12" s="2" t="str">
        <f t="shared" ca="1" si="8"/>
        <v>円/月*施設</v>
      </c>
    </row>
    <row r="13" spans="1:14" x14ac:dyDescent="0.15">
      <c r="A13" s="2">
        <v>9</v>
      </c>
      <c r="B13" s="2" t="s">
        <v>128</v>
      </c>
      <c r="C13" s="92"/>
      <c r="D13" s="2" t="str">
        <f t="shared" ca="1" si="9"/>
        <v>-</v>
      </c>
      <c r="E13" s="2" t="str">
        <f t="shared" ca="1" si="10"/>
        <v>-</v>
      </c>
      <c r="F13" s="92"/>
      <c r="G13" s="2" t="str">
        <f t="shared" ca="1" si="14"/>
        <v>-</v>
      </c>
      <c r="H13" s="2" t="str">
        <f t="shared" ca="1" si="4"/>
        <v>-</v>
      </c>
      <c r="I13" s="92" t="s">
        <v>54</v>
      </c>
      <c r="J13" s="2">
        <f t="shared" ca="1" si="5"/>
        <v>137200000</v>
      </c>
      <c r="K13" s="2" t="str">
        <f t="shared" ca="1" si="6"/>
        <v>円/施設</v>
      </c>
      <c r="L13" s="92" t="s">
        <v>34</v>
      </c>
      <c r="M13" s="2">
        <f t="shared" ca="1" si="7"/>
        <v>5351000</v>
      </c>
      <c r="N13" s="2" t="str">
        <f t="shared" ca="1" si="8"/>
        <v>円/月*施設</v>
      </c>
    </row>
    <row r="14" spans="1:14" x14ac:dyDescent="0.15">
      <c r="A14" s="2">
        <v>10</v>
      </c>
      <c r="B14" s="2" t="s">
        <v>129</v>
      </c>
      <c r="C14" s="92"/>
      <c r="D14" s="2" t="str">
        <f t="shared" ca="1" si="9"/>
        <v>-</v>
      </c>
      <c r="E14" s="2" t="str">
        <f t="shared" ca="1" si="10"/>
        <v>-</v>
      </c>
      <c r="F14" s="92"/>
      <c r="G14" s="2" t="str">
        <f t="shared" ref="G14" ca="1" si="15">IFERROR(INDEX(INDIRECT(G$2&amp;"!$1:$1048576"),MATCH(F14,INDIRECT(G$2&amp;"!$B:$B"),0),MATCH(G$3,INDIRECT(G$2&amp;"!$1:$1"),0)),"-")</f>
        <v>-</v>
      </c>
      <c r="H14" s="2" t="str">
        <f t="shared" ca="1" si="4"/>
        <v>-</v>
      </c>
      <c r="I14" s="92"/>
      <c r="J14" s="2" t="str">
        <f t="shared" ca="1" si="5"/>
        <v>-</v>
      </c>
      <c r="K14" s="2" t="str">
        <f t="shared" ca="1" si="6"/>
        <v>-</v>
      </c>
      <c r="L14" s="92" t="s">
        <v>35</v>
      </c>
      <c r="M14" s="2">
        <f t="shared" ca="1" si="7"/>
        <v>5507000</v>
      </c>
      <c r="N14" s="2" t="str">
        <f t="shared" ca="1" si="8"/>
        <v>円/月*施設</v>
      </c>
    </row>
    <row r="15" spans="1:14" x14ac:dyDescent="0.15">
      <c r="A15" s="2">
        <v>11</v>
      </c>
      <c r="B15" s="2" t="s">
        <v>130</v>
      </c>
      <c r="C15" s="92"/>
      <c r="D15" s="2" t="str">
        <f t="shared" ca="1" si="9"/>
        <v>-</v>
      </c>
      <c r="E15" s="2" t="str">
        <f t="shared" ca="1" si="10"/>
        <v>-</v>
      </c>
      <c r="F15" s="92"/>
      <c r="G15" s="2" t="str">
        <f t="shared" ref="G15:G16" ca="1" si="16">IFERROR(INDEX(INDIRECT(G$2&amp;"!$1:$1048576"),MATCH(F15,INDIRECT(G$2&amp;"!$B:$B"),0),MATCH(G$3,INDIRECT(G$2&amp;"!$1:$1"),0)),"-")</f>
        <v>-</v>
      </c>
      <c r="H15" s="2" t="str">
        <f t="shared" ca="1" si="4"/>
        <v>-</v>
      </c>
      <c r="I15" s="92"/>
      <c r="J15" s="2" t="str">
        <f t="shared" ca="1" si="5"/>
        <v>-</v>
      </c>
      <c r="K15" s="2" t="str">
        <f t="shared" ca="1" si="6"/>
        <v>-</v>
      </c>
      <c r="L15" s="92" t="s">
        <v>39</v>
      </c>
      <c r="M15" s="2">
        <f t="shared" ca="1" si="7"/>
        <v>1144000</v>
      </c>
      <c r="N15" s="2" t="str">
        <f t="shared" ca="1" si="8"/>
        <v>円/月*施設</v>
      </c>
    </row>
    <row r="16" spans="1:14" x14ac:dyDescent="0.15">
      <c r="A16" s="2">
        <v>12</v>
      </c>
      <c r="B16" s="3" t="s">
        <v>131</v>
      </c>
      <c r="C16" s="92"/>
      <c r="D16" s="2" t="str">
        <f t="shared" ca="1" si="9"/>
        <v>-</v>
      </c>
      <c r="E16" s="2" t="str">
        <f t="shared" ca="1" si="10"/>
        <v>-</v>
      </c>
      <c r="F16" s="92"/>
      <c r="G16" s="2" t="str">
        <f t="shared" ca="1" si="16"/>
        <v>-</v>
      </c>
      <c r="H16" s="2" t="str">
        <f t="shared" ca="1" si="4"/>
        <v>-</v>
      </c>
      <c r="I16" s="92"/>
      <c r="J16" s="2" t="str">
        <f t="shared" ca="1" si="5"/>
        <v>-</v>
      </c>
      <c r="K16" s="2" t="str">
        <f t="shared" ca="1" si="6"/>
        <v>-</v>
      </c>
      <c r="L16" s="92" t="s">
        <v>40</v>
      </c>
      <c r="M16" s="2">
        <f t="shared" ca="1" si="7"/>
        <v>4616000</v>
      </c>
      <c r="N16" s="2" t="str">
        <f t="shared" ca="1" si="8"/>
        <v>円/月*施設</v>
      </c>
    </row>
    <row r="17" spans="1:14" x14ac:dyDescent="0.15">
      <c r="A17" s="2">
        <v>13</v>
      </c>
      <c r="B17" s="3" t="s">
        <v>132</v>
      </c>
      <c r="C17" s="92"/>
      <c r="D17" s="2" t="str">
        <f t="shared" ca="1" si="9"/>
        <v>-</v>
      </c>
      <c r="E17" s="2" t="str">
        <f t="shared" ca="1" si="10"/>
        <v>-</v>
      </c>
      <c r="F17" s="92"/>
      <c r="G17" s="2" t="str">
        <f t="shared" ref="G17" ca="1" si="17">IFERROR(INDEX(INDIRECT(G$2&amp;"!$1:$1048576"),MATCH(F17,INDIRECT(G$2&amp;"!$B:$B"),0),MATCH(G$3,INDIRECT(G$2&amp;"!$1:$1"),0)),"-")</f>
        <v>-</v>
      </c>
      <c r="H17" s="2" t="str">
        <f t="shared" ca="1" si="4"/>
        <v>-</v>
      </c>
      <c r="I17" s="92"/>
      <c r="J17" s="2" t="str">
        <f t="shared" ca="1" si="5"/>
        <v>-</v>
      </c>
      <c r="K17" s="2" t="str">
        <f t="shared" ca="1" si="6"/>
        <v>-</v>
      </c>
      <c r="L17" s="92" t="s">
        <v>41</v>
      </c>
      <c r="M17" s="2">
        <f t="shared" ca="1" si="7"/>
        <v>1572000</v>
      </c>
      <c r="N17" s="2" t="str">
        <f t="shared" ca="1" si="8"/>
        <v>円/月*施設</v>
      </c>
    </row>
    <row r="18" spans="1:14" x14ac:dyDescent="0.15">
      <c r="A18" s="2">
        <v>14</v>
      </c>
      <c r="B18" s="3" t="s">
        <v>133</v>
      </c>
      <c r="C18" s="92"/>
      <c r="D18" s="2" t="str">
        <f t="shared" ca="1" si="9"/>
        <v>-</v>
      </c>
      <c r="E18" s="2" t="str">
        <f t="shared" ca="1" si="10"/>
        <v>-</v>
      </c>
      <c r="F18" s="92"/>
      <c r="G18" s="2" t="str">
        <f t="shared" ref="G18:G19" ca="1" si="18">IFERROR(INDEX(INDIRECT(G$2&amp;"!$1:$1048576"),MATCH(F18,INDIRECT(G$2&amp;"!$B:$B"),0),MATCH(G$3,INDIRECT(G$2&amp;"!$1:$1"),0)),"-")</f>
        <v>-</v>
      </c>
      <c r="H18" s="2" t="str">
        <f t="shared" ca="1" si="4"/>
        <v>-</v>
      </c>
      <c r="I18" s="92"/>
      <c r="J18" s="2" t="str">
        <f t="shared" ca="1" si="5"/>
        <v>-</v>
      </c>
      <c r="K18" s="2" t="str">
        <f t="shared" ca="1" si="6"/>
        <v>-</v>
      </c>
      <c r="L18" s="92" t="s">
        <v>42</v>
      </c>
      <c r="M18" s="2">
        <f t="shared" ca="1" si="7"/>
        <v>2340000</v>
      </c>
      <c r="N18" s="2" t="str">
        <f t="shared" ca="1" si="8"/>
        <v>円/月*施設</v>
      </c>
    </row>
    <row r="19" spans="1:14" x14ac:dyDescent="0.15">
      <c r="A19" s="2">
        <v>15</v>
      </c>
      <c r="B19" s="3" t="s">
        <v>134</v>
      </c>
      <c r="C19" s="92"/>
      <c r="D19" s="2" t="str">
        <f t="shared" ca="1" si="9"/>
        <v>-</v>
      </c>
      <c r="E19" s="2" t="str">
        <f t="shared" ca="1" si="10"/>
        <v>-</v>
      </c>
      <c r="F19" s="92"/>
      <c r="G19" s="2" t="str">
        <f t="shared" ca="1" si="18"/>
        <v>-</v>
      </c>
      <c r="H19" s="2" t="str">
        <f t="shared" ca="1" si="4"/>
        <v>-</v>
      </c>
      <c r="I19" s="92"/>
      <c r="J19" s="2" t="str">
        <f t="shared" ca="1" si="5"/>
        <v>-</v>
      </c>
      <c r="K19" s="2" t="str">
        <f t="shared" ca="1" si="6"/>
        <v>-</v>
      </c>
      <c r="L19" s="92" t="s">
        <v>43</v>
      </c>
      <c r="M19" s="2">
        <f t="shared" ca="1" si="7"/>
        <v>2405000</v>
      </c>
      <c r="N19" s="2" t="str">
        <f t="shared" ca="1" si="8"/>
        <v>円/月*施設</v>
      </c>
    </row>
    <row r="20" spans="1:14" x14ac:dyDescent="0.15">
      <c r="A20" s="2">
        <v>16</v>
      </c>
      <c r="B20" s="3" t="s">
        <v>8</v>
      </c>
      <c r="C20" s="92"/>
      <c r="D20" s="2" t="str">
        <f t="shared" ca="1" si="9"/>
        <v>-</v>
      </c>
      <c r="E20" s="2" t="str">
        <f t="shared" ca="1" si="10"/>
        <v>-</v>
      </c>
      <c r="F20" s="92"/>
      <c r="G20" s="2" t="str">
        <f t="shared" ref="G20" ca="1" si="19">IFERROR(INDEX(INDIRECT(G$2&amp;"!$1:$1048576"),MATCH(F20,INDIRECT(G$2&amp;"!$B:$B"),0),MATCH(G$3,INDIRECT(G$2&amp;"!$1:$1"),0)),"-")</f>
        <v>-</v>
      </c>
      <c r="H20" s="2" t="str">
        <f t="shared" ca="1" si="4"/>
        <v>-</v>
      </c>
      <c r="I20" s="92" t="s">
        <v>52</v>
      </c>
      <c r="J20" s="2">
        <f t="shared" ca="1" si="5"/>
        <v>141300000</v>
      </c>
      <c r="K20" s="2" t="str">
        <f t="shared" ca="1" si="6"/>
        <v>円/施設</v>
      </c>
      <c r="L20" s="92" t="s">
        <v>44</v>
      </c>
      <c r="M20" s="2">
        <f t="shared" ca="1" si="7"/>
        <v>4841000</v>
      </c>
      <c r="N20" s="2" t="str">
        <f t="shared" ca="1" si="8"/>
        <v>円/月*施設</v>
      </c>
    </row>
    <row r="21" spans="1:14" x14ac:dyDescent="0.15">
      <c r="A21" s="2">
        <v>17</v>
      </c>
      <c r="B21" s="3" t="s">
        <v>7</v>
      </c>
      <c r="C21" s="92"/>
      <c r="D21" s="2" t="str">
        <f t="shared" ca="1" si="9"/>
        <v>-</v>
      </c>
      <c r="E21" s="2" t="str">
        <f t="shared" ca="1" si="10"/>
        <v>-</v>
      </c>
      <c r="F21" s="92"/>
      <c r="G21" s="2" t="str">
        <f t="shared" ref="G21:G22" ca="1" si="20">IFERROR(INDEX(INDIRECT(G$2&amp;"!$1:$1048576"),MATCH(F21,INDIRECT(G$2&amp;"!$B:$B"),0),MATCH(G$3,INDIRECT(G$2&amp;"!$1:$1"),0)),"-")</f>
        <v>-</v>
      </c>
      <c r="H21" s="2" t="str">
        <f t="shared" ca="1" si="4"/>
        <v>-</v>
      </c>
      <c r="I21" s="92" t="s">
        <v>53</v>
      </c>
      <c r="J21" s="2">
        <f t="shared" ca="1" si="5"/>
        <v>142600000</v>
      </c>
      <c r="K21" s="2" t="str">
        <f t="shared" ca="1" si="6"/>
        <v>円/施設</v>
      </c>
      <c r="L21" s="92" t="s">
        <v>48</v>
      </c>
      <c r="M21" s="2">
        <f t="shared" ca="1" si="7"/>
        <v>6731000</v>
      </c>
      <c r="N21" s="2" t="str">
        <f t="shared" ca="1" si="8"/>
        <v>円/月*施設</v>
      </c>
    </row>
    <row r="22" spans="1:14" x14ac:dyDescent="0.15">
      <c r="A22" s="2">
        <v>18</v>
      </c>
      <c r="B22" s="3" t="s">
        <v>245</v>
      </c>
      <c r="C22" s="92" t="s">
        <v>58</v>
      </c>
      <c r="D22" s="2">
        <f t="shared" ca="1" si="9"/>
        <v>4480000</v>
      </c>
      <c r="E22" s="2" t="str">
        <f t="shared" ca="1" si="10"/>
        <v>円/床</v>
      </c>
      <c r="F22" s="92" t="s">
        <v>226</v>
      </c>
      <c r="G22" s="2">
        <f t="shared" ca="1" si="20"/>
        <v>839000</v>
      </c>
      <c r="H22" s="2" t="str">
        <f t="shared" ca="1" si="4"/>
        <v>円/床</v>
      </c>
      <c r="I22" s="92" t="s">
        <v>5</v>
      </c>
      <c r="J22" s="2">
        <f t="shared" ca="1" si="5"/>
        <v>13400000</v>
      </c>
      <c r="K22" s="2" t="str">
        <f t="shared" ca="1" si="6"/>
        <v>円/床</v>
      </c>
      <c r="L22" s="92" t="s">
        <v>47</v>
      </c>
      <c r="M22" s="2">
        <f t="shared" ca="1" si="7"/>
        <v>403000</v>
      </c>
      <c r="N22" s="2" t="str">
        <f t="shared" ca="1" si="8"/>
        <v>円/月*人</v>
      </c>
    </row>
    <row r="23" spans="1:14" x14ac:dyDescent="0.15">
      <c r="A23" s="2">
        <v>19</v>
      </c>
      <c r="B23" s="3" t="s">
        <v>86</v>
      </c>
      <c r="C23" s="92" t="s">
        <v>58</v>
      </c>
      <c r="D23" s="2">
        <f t="shared" ref="D23:D26" ca="1" si="21">IFERROR(INDEX(INDIRECT(D$2&amp;"!$1:$1048576"),MATCH(C23,INDIRECT(D$2&amp;"!$B:$B"),0),MATCH(D$3,INDIRECT(D$2&amp;"!$1:$1"),0)),"-")</f>
        <v>4480000</v>
      </c>
      <c r="E23" s="2" t="str">
        <f t="shared" ref="E23:E26" ca="1" si="22">IFERROR(INDEX(INDIRECT(E$2&amp;"!$1:$1048576"),MATCH(C23,INDIRECT(E$2&amp;"!$B:$B"),0),MATCH(E$3,INDIRECT(E$2&amp;"!$1:$1"),0)),"-")</f>
        <v>円/床</v>
      </c>
      <c r="F23" s="92" t="s">
        <v>226</v>
      </c>
      <c r="G23" s="2">
        <f t="shared" ref="G23:G26" ca="1" si="23">IFERROR(INDEX(INDIRECT(G$2&amp;"!$1:$1048576"),MATCH(F23,INDIRECT(G$2&amp;"!$B:$B"),0),MATCH(G$3,INDIRECT(G$2&amp;"!$1:$1"),0)),"-")</f>
        <v>839000</v>
      </c>
      <c r="H23" s="2" t="str">
        <f t="shared" ref="H23:H26" ca="1" si="24">IFERROR(INDEX(INDIRECT(H$2&amp;"!$1:$1048576"),MATCH(F23,INDIRECT(H$2&amp;"!$B:$B"),0),MATCH(H$3,INDIRECT(H$2&amp;"!$1:$1"),0)),"-")</f>
        <v>円/床</v>
      </c>
      <c r="I23" s="92" t="s">
        <v>6</v>
      </c>
      <c r="J23" s="2">
        <f t="shared" ref="J23:J26" ca="1" si="25">IFERROR(INDEX(INDIRECT(J$2&amp;"!$1:$1048576"),MATCH(I23,INDIRECT(J$2&amp;"!$B:$B"),0),MATCH(J$3,INDIRECT(J$2&amp;"!$1:$1"),0)),"-")</f>
        <v>17600000</v>
      </c>
      <c r="K23" s="2" t="str">
        <f t="shared" ref="K23:K26" ca="1" si="26">IFERROR(INDEX(INDIRECT(K$2&amp;"!$1:$1048576"),MATCH(I23,INDIRECT(K$2&amp;"!$B:$B"),0),MATCH(K$3,INDIRECT(K$2&amp;"!$1:$1"),0)),"-")</f>
        <v>円/床</v>
      </c>
      <c r="L23" s="92" t="s">
        <v>47</v>
      </c>
      <c r="M23" s="2">
        <f t="shared" ref="M23:M25" ca="1" si="27">IFERROR(INDEX(INDIRECT(M$2&amp;"!$1:$1048576"),MATCH(L23,INDIRECT(M$2&amp;"!$B:$B"),0),MATCH(M$3,INDIRECT(M$2&amp;"!$1:$1"),0)),"-")</f>
        <v>403000</v>
      </c>
      <c r="N23" s="2" t="str">
        <f t="shared" ref="N23:N25" ca="1" si="28">IFERROR(INDEX(INDIRECT(N$2&amp;"!$1:$1048576"),MATCH(L23,INDIRECT(N$2&amp;"!$B:$B"),0),MATCH(N$3,INDIRECT(N$2&amp;"!$1:$1"),0)),"-")</f>
        <v>円/月*人</v>
      </c>
    </row>
    <row r="24" spans="1:14" x14ac:dyDescent="0.15">
      <c r="A24" s="2">
        <v>20</v>
      </c>
      <c r="B24" s="3" t="s">
        <v>246</v>
      </c>
      <c r="C24" s="92"/>
      <c r="D24" s="2" t="str">
        <f t="shared" ca="1" si="21"/>
        <v>-</v>
      </c>
      <c r="E24" s="2" t="str">
        <f t="shared" ca="1" si="22"/>
        <v>-</v>
      </c>
      <c r="F24" s="92"/>
      <c r="G24" s="2" t="str">
        <f t="shared" ca="1" si="23"/>
        <v>-</v>
      </c>
      <c r="H24" s="2" t="str">
        <f t="shared" ca="1" si="24"/>
        <v>-</v>
      </c>
      <c r="I24" s="92" t="s">
        <v>3</v>
      </c>
      <c r="J24" s="2">
        <f t="shared" ca="1" si="25"/>
        <v>12300000</v>
      </c>
      <c r="K24" s="2" t="str">
        <f t="shared" ca="1" si="26"/>
        <v>円/床</v>
      </c>
      <c r="L24" s="92" t="s">
        <v>36</v>
      </c>
      <c r="M24" s="2">
        <f t="shared" ca="1" si="27"/>
        <v>288000</v>
      </c>
      <c r="N24" s="2" t="str">
        <f t="shared" ca="1" si="28"/>
        <v>円/月*人</v>
      </c>
    </row>
    <row r="25" spans="1:14" x14ac:dyDescent="0.15">
      <c r="A25" s="2">
        <v>21</v>
      </c>
      <c r="B25" s="3" t="s">
        <v>89</v>
      </c>
      <c r="C25" s="92"/>
      <c r="D25" s="2" t="str">
        <f t="shared" ca="1" si="21"/>
        <v>-</v>
      </c>
      <c r="E25" s="2" t="str">
        <f t="shared" ca="1" si="22"/>
        <v>-</v>
      </c>
      <c r="F25" s="92"/>
      <c r="G25" s="2" t="str">
        <f t="shared" ca="1" si="23"/>
        <v>-</v>
      </c>
      <c r="H25" s="2" t="str">
        <f t="shared" ca="1" si="24"/>
        <v>-</v>
      </c>
      <c r="I25" s="92" t="s">
        <v>4</v>
      </c>
      <c r="J25" s="2">
        <f t="shared" ca="1" si="25"/>
        <v>14300000</v>
      </c>
      <c r="K25" s="2" t="str">
        <f t="shared" ca="1" si="26"/>
        <v>円/床</v>
      </c>
      <c r="L25" s="92" t="s">
        <v>36</v>
      </c>
      <c r="M25" s="2">
        <f t="shared" ca="1" si="27"/>
        <v>288000</v>
      </c>
      <c r="N25" s="2" t="str">
        <f t="shared" ca="1" si="28"/>
        <v>円/月*人</v>
      </c>
    </row>
    <row r="26" spans="1:14" x14ac:dyDescent="0.15">
      <c r="A26" s="2">
        <v>22</v>
      </c>
      <c r="B26" s="2" t="s">
        <v>16</v>
      </c>
      <c r="C26" s="92"/>
      <c r="D26" s="2" t="str">
        <f t="shared" ca="1" si="21"/>
        <v>-</v>
      </c>
      <c r="E26" s="2" t="str">
        <f t="shared" ca="1" si="22"/>
        <v>-</v>
      </c>
      <c r="F26" s="92"/>
      <c r="G26" s="2" t="str">
        <f t="shared" ca="1" si="23"/>
        <v>-</v>
      </c>
      <c r="H26" s="2" t="str">
        <f t="shared" ca="1" si="24"/>
        <v>-</v>
      </c>
      <c r="I26" s="92"/>
      <c r="J26" s="2" t="str">
        <f t="shared" ca="1" si="25"/>
        <v>-</v>
      </c>
      <c r="K26" s="2" t="str">
        <f t="shared" ca="1" si="26"/>
        <v>-</v>
      </c>
      <c r="L26" s="92"/>
      <c r="M26" s="2" t="str">
        <f t="shared" ca="1" si="7"/>
        <v>-</v>
      </c>
      <c r="N26" s="2" t="str">
        <f t="shared" ca="1" si="8"/>
        <v>-</v>
      </c>
    </row>
    <row r="27" spans="1:14" x14ac:dyDescent="0.15">
      <c r="B27" s="94" t="s">
        <v>247</v>
      </c>
    </row>
    <row r="47" spans="9:9" x14ac:dyDescent="0.15">
      <c r="I47" t="s">
        <v>73</v>
      </c>
    </row>
  </sheetData>
  <phoneticPr fontId="2"/>
  <pageMargins left="0.7" right="0.7" top="0.75" bottom="0.75" header="0.3" footer="0.3"/>
  <pageSetup paperSize="9" orientation="portrait" horizontalDpi="300" verticalDpi="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建築!$B$2:$B$22</xm:f>
          </x14:formula1>
          <xm:sqref>C5:C26</xm:sqref>
        </x14:dataValidation>
        <x14:dataValidation type="list" allowBlank="1" showInputMessage="1" showErrorMessage="1">
          <x14:formula1>
            <xm:f>開設準備!$B$2:$B$16</xm:f>
          </x14:formula1>
          <xm:sqref>F5:F26</xm:sqref>
        </x14:dataValidation>
        <x14:dataValidation type="list" allowBlank="1" showInputMessage="1" showErrorMessage="1">
          <x14:formula1>
            <xm:f>基準事業費!$B$2:$B$12</xm:f>
          </x14:formula1>
          <xm:sqref>I5:I26</xm:sqref>
        </x14:dataValidation>
        <x14:dataValidation type="list" allowBlank="1" showInputMessage="1" showErrorMessage="1">
          <x14:formula1>
            <xm:f>運転資金!$B$2:$B$24</xm:f>
          </x14:formula1>
          <xm:sqref>L5:L26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22"/>
  <sheetViews>
    <sheetView workbookViewId="0">
      <selection activeCell="E19" sqref="E19"/>
    </sheetView>
  </sheetViews>
  <sheetFormatPr defaultRowHeight="13.5" x14ac:dyDescent="0.15"/>
  <cols>
    <col min="1" max="1" width="3.5" bestFit="1" customWidth="1"/>
    <col min="2" max="2" width="49.125" bestFit="1" customWidth="1"/>
    <col min="3" max="3" width="13" style="5" bestFit="1" customWidth="1"/>
    <col min="4" max="4" width="13" bestFit="1" customWidth="1"/>
    <col min="5" max="5" width="81.25" bestFit="1" customWidth="1"/>
  </cols>
  <sheetData>
    <row r="1" spans="1:6" x14ac:dyDescent="0.15">
      <c r="A1" s="2"/>
      <c r="B1" s="2" t="s">
        <v>0</v>
      </c>
      <c r="C1" s="4" t="s">
        <v>80</v>
      </c>
      <c r="D1" s="2" t="s">
        <v>21</v>
      </c>
      <c r="E1" s="2" t="s">
        <v>83</v>
      </c>
      <c r="F1" s="3" t="s">
        <v>84</v>
      </c>
    </row>
    <row r="2" spans="1:6" x14ac:dyDescent="0.15">
      <c r="A2" s="2"/>
      <c r="B2" s="2" t="s">
        <v>58</v>
      </c>
      <c r="C2" s="4">
        <v>4480000</v>
      </c>
      <c r="D2" s="2" t="s">
        <v>240</v>
      </c>
      <c r="E2" s="2" t="s">
        <v>74</v>
      </c>
      <c r="F2" s="2"/>
    </row>
    <row r="3" spans="1:6" x14ac:dyDescent="0.15">
      <c r="A3" s="2"/>
      <c r="B3" s="2" t="s">
        <v>59</v>
      </c>
      <c r="C3" s="4">
        <v>56000000</v>
      </c>
      <c r="D3" s="2" t="s">
        <v>241</v>
      </c>
      <c r="E3" s="2" t="s">
        <v>74</v>
      </c>
      <c r="F3" s="2"/>
    </row>
    <row r="4" spans="1:6" x14ac:dyDescent="0.15">
      <c r="A4" s="2"/>
      <c r="B4" s="2" t="s">
        <v>243</v>
      </c>
      <c r="C4" s="4">
        <v>56000000</v>
      </c>
      <c r="D4" s="2" t="s">
        <v>241</v>
      </c>
      <c r="E4" s="2" t="s">
        <v>74</v>
      </c>
      <c r="F4" s="2"/>
    </row>
    <row r="5" spans="1:6" x14ac:dyDescent="0.15">
      <c r="A5" s="2"/>
      <c r="B5" s="2" t="s">
        <v>60</v>
      </c>
      <c r="C5" s="4">
        <v>2380000</v>
      </c>
      <c r="D5" s="2" t="s">
        <v>240</v>
      </c>
      <c r="E5" s="2" t="s">
        <v>74</v>
      </c>
      <c r="F5" s="2"/>
    </row>
    <row r="6" spans="1:6" x14ac:dyDescent="0.15">
      <c r="A6" s="2"/>
      <c r="B6" s="2" t="s">
        <v>61</v>
      </c>
      <c r="C6" s="4">
        <v>33600000</v>
      </c>
      <c r="D6" s="2" t="s">
        <v>241</v>
      </c>
      <c r="E6" s="2" t="s">
        <v>74</v>
      </c>
      <c r="F6" s="2"/>
    </row>
    <row r="7" spans="1:6" x14ac:dyDescent="0.15">
      <c r="A7" s="2"/>
      <c r="B7" s="2" t="s">
        <v>62</v>
      </c>
      <c r="C7" s="4">
        <v>33600000</v>
      </c>
      <c r="D7" s="2" t="s">
        <v>241</v>
      </c>
      <c r="E7" s="2" t="s">
        <v>74</v>
      </c>
      <c r="F7" s="2"/>
    </row>
    <row r="8" spans="1:6" x14ac:dyDescent="0.15">
      <c r="A8" s="2"/>
      <c r="B8" s="2" t="s">
        <v>63</v>
      </c>
      <c r="C8" s="4">
        <v>5940000</v>
      </c>
      <c r="D8" s="2" t="s">
        <v>241</v>
      </c>
      <c r="E8" s="2" t="s">
        <v>74</v>
      </c>
      <c r="F8" s="2"/>
    </row>
    <row r="9" spans="1:6" x14ac:dyDescent="0.15">
      <c r="A9" s="2"/>
      <c r="B9" s="2" t="s">
        <v>70</v>
      </c>
      <c r="C9" s="4">
        <v>33600000</v>
      </c>
      <c r="D9" s="2" t="s">
        <v>241</v>
      </c>
      <c r="E9" s="2" t="s">
        <v>74</v>
      </c>
      <c r="F9" s="2"/>
    </row>
    <row r="10" spans="1:6" x14ac:dyDescent="0.15">
      <c r="A10" s="2"/>
      <c r="B10" s="2" t="s">
        <v>64</v>
      </c>
      <c r="C10" s="4">
        <v>11900000</v>
      </c>
      <c r="D10" s="2" t="s">
        <v>241</v>
      </c>
      <c r="E10" s="2" t="s">
        <v>74</v>
      </c>
      <c r="F10" s="2"/>
    </row>
    <row r="11" spans="1:6" x14ac:dyDescent="0.15">
      <c r="A11" s="2"/>
      <c r="B11" s="2" t="s">
        <v>65</v>
      </c>
      <c r="C11" s="4">
        <v>8910000</v>
      </c>
      <c r="D11" s="2" t="s">
        <v>241</v>
      </c>
      <c r="E11" s="2" t="s">
        <v>74</v>
      </c>
      <c r="F11" s="2"/>
    </row>
    <row r="12" spans="1:6" x14ac:dyDescent="0.15">
      <c r="A12" s="2"/>
      <c r="B12" s="2" t="s">
        <v>66</v>
      </c>
      <c r="C12" s="4">
        <v>1190000</v>
      </c>
      <c r="D12" s="2" t="s">
        <v>241</v>
      </c>
      <c r="E12" s="2" t="s">
        <v>74</v>
      </c>
      <c r="F12" s="2"/>
    </row>
    <row r="13" spans="1:6" x14ac:dyDescent="0.15">
      <c r="A13" s="2"/>
      <c r="B13" s="2" t="s">
        <v>57</v>
      </c>
      <c r="C13" s="4">
        <v>35700000</v>
      </c>
      <c r="D13" s="2" t="s">
        <v>241</v>
      </c>
      <c r="E13" s="2" t="s">
        <v>74</v>
      </c>
      <c r="F13" s="2"/>
    </row>
    <row r="14" spans="1:6" x14ac:dyDescent="0.15">
      <c r="A14" s="2"/>
      <c r="B14" s="2" t="s">
        <v>67</v>
      </c>
      <c r="C14" s="4">
        <v>1190000</v>
      </c>
      <c r="D14" s="2" t="s">
        <v>240</v>
      </c>
      <c r="E14" s="2" t="s">
        <v>74</v>
      </c>
      <c r="F14" s="2"/>
    </row>
    <row r="15" spans="1:6" x14ac:dyDescent="0.15">
      <c r="A15" s="2"/>
      <c r="B15" s="2" t="s">
        <v>68</v>
      </c>
      <c r="C15" s="4">
        <v>11900000</v>
      </c>
      <c r="D15" s="2" t="s">
        <v>241</v>
      </c>
      <c r="E15" s="2" t="s">
        <v>74</v>
      </c>
      <c r="F15" s="2"/>
    </row>
    <row r="16" spans="1:6" x14ac:dyDescent="0.15">
      <c r="A16" s="2"/>
      <c r="B16" s="2" t="s">
        <v>75</v>
      </c>
      <c r="C16" s="4">
        <v>8910000</v>
      </c>
      <c r="D16" s="2" t="s">
        <v>241</v>
      </c>
      <c r="E16" s="2" t="s">
        <v>74</v>
      </c>
      <c r="F16" s="2"/>
    </row>
    <row r="17" spans="1:6" x14ac:dyDescent="0.15">
      <c r="A17" s="2"/>
      <c r="B17" s="2" t="s">
        <v>76</v>
      </c>
      <c r="C17" s="4">
        <v>8910000</v>
      </c>
      <c r="D17" s="2" t="s">
        <v>241</v>
      </c>
      <c r="E17" s="2" t="s">
        <v>74</v>
      </c>
      <c r="F17" s="2"/>
    </row>
    <row r="18" spans="1:6" x14ac:dyDescent="0.15">
      <c r="A18" s="2"/>
      <c r="B18" s="2" t="s">
        <v>77</v>
      </c>
      <c r="C18" s="4">
        <v>8910000</v>
      </c>
      <c r="D18" s="2" t="s">
        <v>241</v>
      </c>
      <c r="E18" s="2" t="s">
        <v>74</v>
      </c>
      <c r="F18" s="2"/>
    </row>
    <row r="19" spans="1:6" x14ac:dyDescent="0.15">
      <c r="A19" s="2"/>
      <c r="B19" s="2" t="s">
        <v>78</v>
      </c>
      <c r="C19" s="4">
        <v>8910000</v>
      </c>
      <c r="D19" s="2" t="s">
        <v>241</v>
      </c>
      <c r="E19" s="2" t="s">
        <v>74</v>
      </c>
      <c r="F19" s="2"/>
    </row>
    <row r="20" spans="1:6" x14ac:dyDescent="0.15">
      <c r="A20" s="2"/>
      <c r="B20" s="2" t="s">
        <v>71</v>
      </c>
      <c r="C20" s="4">
        <v>3240000</v>
      </c>
      <c r="D20" s="2" t="s">
        <v>240</v>
      </c>
      <c r="E20" s="2" t="s">
        <v>79</v>
      </c>
      <c r="F20" s="2"/>
    </row>
    <row r="21" spans="1:6" x14ac:dyDescent="0.15">
      <c r="A21" s="2"/>
      <c r="B21" s="2" t="s">
        <v>72</v>
      </c>
      <c r="C21" s="4">
        <v>1620000</v>
      </c>
      <c r="D21" s="2" t="s">
        <v>240</v>
      </c>
      <c r="E21" s="2" t="s">
        <v>79</v>
      </c>
      <c r="F21" s="2"/>
    </row>
    <row r="22" spans="1:6" x14ac:dyDescent="0.15">
      <c r="A22" s="2"/>
      <c r="B22" s="2" t="s">
        <v>73</v>
      </c>
      <c r="C22" s="4">
        <v>3240000</v>
      </c>
      <c r="D22" s="2" t="s">
        <v>240</v>
      </c>
      <c r="E22" s="2" t="s">
        <v>79</v>
      </c>
      <c r="F22" s="2"/>
    </row>
  </sheetData>
  <phoneticPr fontId="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16"/>
  <sheetViews>
    <sheetView workbookViewId="0">
      <selection activeCell="E20" sqref="E20"/>
    </sheetView>
  </sheetViews>
  <sheetFormatPr defaultRowHeight="13.5" x14ac:dyDescent="0.15"/>
  <cols>
    <col min="1" max="1" width="4" customWidth="1"/>
    <col min="2" max="2" width="55" bestFit="1" customWidth="1"/>
    <col min="3" max="3" width="11.375" style="5" bestFit="1" customWidth="1"/>
    <col min="4" max="4" width="9.75" customWidth="1"/>
    <col min="5" max="5" width="81.25" bestFit="1" customWidth="1"/>
  </cols>
  <sheetData>
    <row r="1" spans="1:6" x14ac:dyDescent="0.15">
      <c r="A1" s="2"/>
      <c r="B1" s="2" t="s">
        <v>0</v>
      </c>
      <c r="C1" s="4" t="s">
        <v>80</v>
      </c>
      <c r="D1" s="2" t="s">
        <v>21</v>
      </c>
      <c r="E1" s="2" t="s">
        <v>83</v>
      </c>
      <c r="F1" s="2" t="s">
        <v>84</v>
      </c>
    </row>
    <row r="2" spans="1:6" x14ac:dyDescent="0.15">
      <c r="A2" s="2"/>
      <c r="B2" s="2" t="s">
        <v>226</v>
      </c>
      <c r="C2" s="4">
        <v>839000</v>
      </c>
      <c r="D2" s="2" t="s">
        <v>240</v>
      </c>
      <c r="E2" s="2" t="s">
        <v>242</v>
      </c>
      <c r="F2" s="2"/>
    </row>
    <row r="3" spans="1:6" x14ac:dyDescent="0.15">
      <c r="A3" s="2"/>
      <c r="B3" s="2" t="s">
        <v>227</v>
      </c>
      <c r="C3" s="4">
        <v>839000</v>
      </c>
      <c r="D3" s="2" t="s">
        <v>240</v>
      </c>
      <c r="E3" s="2" t="s">
        <v>242</v>
      </c>
      <c r="F3" s="2"/>
    </row>
    <row r="4" spans="1:6" x14ac:dyDescent="0.15">
      <c r="A4" s="2"/>
      <c r="B4" s="2" t="s">
        <v>220</v>
      </c>
      <c r="C4" s="4">
        <v>839000</v>
      </c>
      <c r="D4" s="2" t="s">
        <v>240</v>
      </c>
      <c r="E4" s="2" t="s">
        <v>242</v>
      </c>
      <c r="F4" s="2"/>
    </row>
    <row r="5" spans="1:6" x14ac:dyDescent="0.15">
      <c r="A5" s="2"/>
      <c r="B5" s="2" t="s">
        <v>228</v>
      </c>
      <c r="C5" s="4">
        <v>839000</v>
      </c>
      <c r="D5" s="2" t="s">
        <v>240</v>
      </c>
      <c r="E5" s="2" t="s">
        <v>242</v>
      </c>
      <c r="F5" s="2"/>
    </row>
    <row r="6" spans="1:6" x14ac:dyDescent="0.15">
      <c r="A6" s="2"/>
      <c r="B6" s="2" t="s">
        <v>229</v>
      </c>
      <c r="C6" s="4">
        <v>839000</v>
      </c>
      <c r="D6" s="2" t="s">
        <v>240</v>
      </c>
      <c r="E6" s="2" t="s">
        <v>242</v>
      </c>
      <c r="F6" s="2"/>
    </row>
    <row r="7" spans="1:6" x14ac:dyDescent="0.15">
      <c r="A7" s="2"/>
      <c r="B7" s="2" t="s">
        <v>230</v>
      </c>
      <c r="C7" s="4">
        <v>4200000</v>
      </c>
      <c r="D7" s="2" t="s">
        <v>241</v>
      </c>
      <c r="E7" s="2" t="s">
        <v>242</v>
      </c>
      <c r="F7" s="2"/>
    </row>
    <row r="8" spans="1:6" x14ac:dyDescent="0.15">
      <c r="A8" s="2"/>
      <c r="B8" s="2" t="s">
        <v>231</v>
      </c>
      <c r="C8" s="4">
        <v>839000</v>
      </c>
      <c r="D8" s="2" t="s">
        <v>240</v>
      </c>
      <c r="E8" s="2" t="s">
        <v>242</v>
      </c>
      <c r="F8" s="2"/>
    </row>
    <row r="9" spans="1:6" x14ac:dyDescent="0.15">
      <c r="A9" s="2"/>
      <c r="B9" s="2" t="s">
        <v>232</v>
      </c>
      <c r="C9" s="4">
        <v>839000</v>
      </c>
      <c r="D9" s="2" t="s">
        <v>240</v>
      </c>
      <c r="E9" s="2" t="s">
        <v>242</v>
      </c>
      <c r="F9" s="2"/>
    </row>
    <row r="10" spans="1:6" x14ac:dyDescent="0.15">
      <c r="A10" s="2"/>
      <c r="B10" s="2" t="s">
        <v>233</v>
      </c>
      <c r="C10" s="4">
        <v>839000</v>
      </c>
      <c r="D10" s="2" t="s">
        <v>240</v>
      </c>
      <c r="E10" s="2" t="s">
        <v>242</v>
      </c>
      <c r="F10" s="2"/>
    </row>
    <row r="11" spans="1:6" x14ac:dyDescent="0.15">
      <c r="A11" s="2"/>
      <c r="B11" s="2" t="s">
        <v>234</v>
      </c>
      <c r="C11" s="4">
        <v>839000</v>
      </c>
      <c r="D11" s="2" t="s">
        <v>240</v>
      </c>
      <c r="E11" s="2" t="s">
        <v>242</v>
      </c>
      <c r="F11" s="2"/>
    </row>
    <row r="12" spans="1:6" x14ac:dyDescent="0.15">
      <c r="A12" s="2"/>
      <c r="B12" s="2" t="s">
        <v>235</v>
      </c>
      <c r="C12" s="4">
        <v>839000</v>
      </c>
      <c r="D12" s="2" t="s">
        <v>240</v>
      </c>
      <c r="E12" s="2" t="s">
        <v>242</v>
      </c>
      <c r="F12" s="2"/>
    </row>
    <row r="13" spans="1:6" x14ac:dyDescent="0.15">
      <c r="A13" s="2"/>
      <c r="B13" s="2" t="s">
        <v>236</v>
      </c>
      <c r="C13" s="4">
        <v>839000</v>
      </c>
      <c r="D13" s="2" t="s">
        <v>240</v>
      </c>
      <c r="E13" s="2" t="s">
        <v>242</v>
      </c>
      <c r="F13" s="2"/>
    </row>
    <row r="14" spans="1:6" x14ac:dyDescent="0.15">
      <c r="A14" s="2"/>
      <c r="B14" s="2" t="s">
        <v>237</v>
      </c>
      <c r="C14" s="4">
        <v>14000000</v>
      </c>
      <c r="D14" s="2" t="s">
        <v>241</v>
      </c>
      <c r="E14" s="2" t="s">
        <v>242</v>
      </c>
      <c r="F14" s="2"/>
    </row>
    <row r="15" spans="1:6" x14ac:dyDescent="0.15">
      <c r="A15" s="2"/>
      <c r="B15" s="2" t="s">
        <v>238</v>
      </c>
      <c r="C15" s="4">
        <v>420000</v>
      </c>
      <c r="D15" s="2" t="s">
        <v>240</v>
      </c>
      <c r="E15" s="2" t="s">
        <v>242</v>
      </c>
      <c r="F15" s="2"/>
    </row>
    <row r="16" spans="1:6" x14ac:dyDescent="0.15">
      <c r="A16" s="2"/>
      <c r="B16" s="2" t="s">
        <v>239</v>
      </c>
      <c r="C16" s="4">
        <v>4200000</v>
      </c>
      <c r="D16" s="2" t="s">
        <v>241</v>
      </c>
      <c r="E16" s="2" t="s">
        <v>242</v>
      </c>
      <c r="F16" s="2"/>
    </row>
  </sheetData>
  <phoneticPr fontId="2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12"/>
  <sheetViews>
    <sheetView workbookViewId="0">
      <selection activeCell="E14" sqref="E14"/>
    </sheetView>
  </sheetViews>
  <sheetFormatPr defaultColWidth="8.875" defaultRowHeight="13.5" x14ac:dyDescent="0.15"/>
  <cols>
    <col min="1" max="1" width="9" customWidth="1"/>
    <col min="2" max="2" width="33.875" bestFit="1" customWidth="1"/>
    <col min="3" max="3" width="11.375" style="5" bestFit="1" customWidth="1"/>
    <col min="4" max="4" width="10.375" bestFit="1" customWidth="1"/>
    <col min="5" max="5" width="39.375" bestFit="1" customWidth="1"/>
    <col min="6" max="6" width="21.25" bestFit="1" customWidth="1"/>
  </cols>
  <sheetData>
    <row r="1" spans="1:6" x14ac:dyDescent="0.15">
      <c r="A1" s="2"/>
      <c r="B1" s="2" t="s">
        <v>0</v>
      </c>
      <c r="C1" s="4" t="s">
        <v>80</v>
      </c>
      <c r="D1" s="2" t="s">
        <v>21</v>
      </c>
      <c r="E1" s="2" t="s">
        <v>83</v>
      </c>
      <c r="F1" s="2" t="s">
        <v>84</v>
      </c>
    </row>
    <row r="2" spans="1:6" x14ac:dyDescent="0.15">
      <c r="A2" s="2"/>
      <c r="B2" s="2" t="s">
        <v>5</v>
      </c>
      <c r="C2" s="4">
        <v>13400000</v>
      </c>
      <c r="D2" s="2" t="s">
        <v>11</v>
      </c>
      <c r="E2" s="2" t="s">
        <v>225</v>
      </c>
      <c r="F2" s="2"/>
    </row>
    <row r="3" spans="1:6" x14ac:dyDescent="0.15">
      <c r="A3" s="2"/>
      <c r="B3" s="2" t="s">
        <v>6</v>
      </c>
      <c r="C3" s="4">
        <v>17600000</v>
      </c>
      <c r="D3" s="2" t="s">
        <v>11</v>
      </c>
      <c r="E3" s="2" t="s">
        <v>225</v>
      </c>
      <c r="F3" s="2"/>
    </row>
    <row r="4" spans="1:6" x14ac:dyDescent="0.15">
      <c r="A4" s="2"/>
      <c r="B4" s="2" t="s">
        <v>55</v>
      </c>
      <c r="C4" s="4">
        <v>11300000</v>
      </c>
      <c r="D4" s="2" t="s">
        <v>11</v>
      </c>
      <c r="E4" s="2" t="s">
        <v>225</v>
      </c>
      <c r="F4" s="2"/>
    </row>
    <row r="5" spans="1:6" x14ac:dyDescent="0.15">
      <c r="A5" s="2"/>
      <c r="B5" s="2" t="s">
        <v>56</v>
      </c>
      <c r="C5" s="4">
        <v>14700000</v>
      </c>
      <c r="D5" s="2" t="s">
        <v>11</v>
      </c>
      <c r="E5" s="2" t="s">
        <v>225</v>
      </c>
      <c r="F5" s="2"/>
    </row>
    <row r="6" spans="1:6" x14ac:dyDescent="0.15">
      <c r="A6" s="2"/>
      <c r="B6" s="2" t="s">
        <v>51</v>
      </c>
      <c r="C6" s="4">
        <v>11511111</v>
      </c>
      <c r="D6" s="2" t="s">
        <v>11</v>
      </c>
      <c r="E6" s="2" t="s">
        <v>225</v>
      </c>
      <c r="F6" s="2" t="s">
        <v>85</v>
      </c>
    </row>
    <row r="7" spans="1:6" x14ac:dyDescent="0.15">
      <c r="A7" s="2"/>
      <c r="B7" s="2" t="s">
        <v>53</v>
      </c>
      <c r="C7" s="4">
        <v>142600000</v>
      </c>
      <c r="D7" s="2" t="s">
        <v>12</v>
      </c>
      <c r="E7" s="2" t="s">
        <v>225</v>
      </c>
      <c r="F7" s="2"/>
    </row>
    <row r="8" spans="1:6" x14ac:dyDescent="0.15">
      <c r="A8" s="2"/>
      <c r="B8" s="2" t="s">
        <v>54</v>
      </c>
      <c r="C8" s="4">
        <v>137200000</v>
      </c>
      <c r="D8" s="2" t="s">
        <v>12</v>
      </c>
      <c r="E8" s="2" t="s">
        <v>225</v>
      </c>
      <c r="F8" s="2"/>
    </row>
    <row r="9" spans="1:6" x14ac:dyDescent="0.15">
      <c r="A9" s="2"/>
      <c r="B9" s="2" t="s">
        <v>52</v>
      </c>
      <c r="C9" s="4">
        <v>141300000</v>
      </c>
      <c r="D9" s="2" t="s">
        <v>12</v>
      </c>
      <c r="E9" s="2" t="s">
        <v>225</v>
      </c>
      <c r="F9" s="2"/>
    </row>
    <row r="10" spans="1:6" x14ac:dyDescent="0.15">
      <c r="A10" s="2"/>
      <c r="B10" s="2" t="s">
        <v>57</v>
      </c>
      <c r="C10" s="4">
        <v>12300000</v>
      </c>
      <c r="D10" s="2" t="s">
        <v>11</v>
      </c>
      <c r="E10" s="2" t="s">
        <v>225</v>
      </c>
      <c r="F10" s="2"/>
    </row>
    <row r="11" spans="1:6" x14ac:dyDescent="0.15">
      <c r="A11" s="2"/>
      <c r="B11" s="2" t="s">
        <v>3</v>
      </c>
      <c r="C11" s="4">
        <v>12300000</v>
      </c>
      <c r="D11" s="2" t="s">
        <v>11</v>
      </c>
      <c r="E11" s="2" t="s">
        <v>225</v>
      </c>
      <c r="F11" s="2"/>
    </row>
    <row r="12" spans="1:6" x14ac:dyDescent="0.15">
      <c r="A12" s="2"/>
      <c r="B12" s="2" t="s">
        <v>4</v>
      </c>
      <c r="C12" s="4">
        <v>14300000</v>
      </c>
      <c r="D12" s="2" t="s">
        <v>11</v>
      </c>
      <c r="E12" s="2" t="s">
        <v>225</v>
      </c>
      <c r="F12" s="2"/>
    </row>
  </sheetData>
  <phoneticPr fontId="2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24"/>
  <sheetViews>
    <sheetView workbookViewId="0">
      <selection activeCell="E17" sqref="E17"/>
    </sheetView>
  </sheetViews>
  <sheetFormatPr defaultRowHeight="13.5" x14ac:dyDescent="0.15"/>
  <cols>
    <col min="1" max="1" width="3.5" bestFit="1" customWidth="1"/>
    <col min="2" max="2" width="33.875" bestFit="1" customWidth="1"/>
    <col min="3" max="3" width="9.25" style="5" bestFit="1" customWidth="1"/>
    <col min="4" max="4" width="11.125" style="18" bestFit="1" customWidth="1"/>
    <col min="5" max="5" width="54.25" customWidth="1"/>
    <col min="6" max="6" width="28.625" style="18" customWidth="1"/>
    <col min="7" max="7" width="10.25" bestFit="1" customWidth="1"/>
    <col min="8" max="8" width="9" style="18" bestFit="1" customWidth="1"/>
    <col min="9" max="9" width="7.125" bestFit="1" customWidth="1"/>
    <col min="10" max="10" width="11" bestFit="1" customWidth="1"/>
    <col min="12" max="12" width="7.125" bestFit="1" customWidth="1"/>
    <col min="13" max="13" width="11" bestFit="1" customWidth="1"/>
  </cols>
  <sheetData>
    <row r="1" spans="1:11" x14ac:dyDescent="0.15">
      <c r="A1" s="2"/>
      <c r="B1" s="2" t="s">
        <v>0</v>
      </c>
      <c r="C1" s="4" t="s">
        <v>80</v>
      </c>
      <c r="D1" s="17" t="s">
        <v>21</v>
      </c>
      <c r="E1" s="2" t="s">
        <v>83</v>
      </c>
      <c r="F1" s="17" t="s">
        <v>84</v>
      </c>
      <c r="G1" s="2" t="s">
        <v>26</v>
      </c>
      <c r="H1" s="1" t="s">
        <v>27</v>
      </c>
      <c r="I1" s="2" t="s">
        <v>49</v>
      </c>
      <c r="J1" s="1" t="s">
        <v>50</v>
      </c>
    </row>
    <row r="2" spans="1:11" x14ac:dyDescent="0.15">
      <c r="A2" s="2">
        <v>1</v>
      </c>
      <c r="B2" s="3" t="s">
        <v>29</v>
      </c>
      <c r="C2" s="4">
        <f t="shared" ref="C2:C24" si="0">ROUNDUP(G2/I2,-3)</f>
        <v>383000</v>
      </c>
      <c r="D2" s="17" t="str">
        <f t="shared" ref="D2:D24" si="1">H2&amp;"*"&amp;J2</f>
        <v>円/月*人</v>
      </c>
      <c r="E2" s="2" t="s">
        <v>219</v>
      </c>
      <c r="F2" s="17"/>
      <c r="G2" s="4">
        <v>26633000</v>
      </c>
      <c r="H2" s="17" t="s">
        <v>13</v>
      </c>
      <c r="I2" s="2">
        <v>69.7</v>
      </c>
      <c r="J2" s="17" t="s">
        <v>28</v>
      </c>
      <c r="K2">
        <v>26633000</v>
      </c>
    </row>
    <row r="3" spans="1:11" x14ac:dyDescent="0.15">
      <c r="A3" s="2">
        <v>2</v>
      </c>
      <c r="B3" s="3" t="s">
        <v>30</v>
      </c>
      <c r="C3" s="4">
        <f t="shared" si="0"/>
        <v>392000</v>
      </c>
      <c r="D3" s="17" t="str">
        <f t="shared" si="1"/>
        <v>円/月*人</v>
      </c>
      <c r="E3" s="2" t="s">
        <v>219</v>
      </c>
      <c r="F3" s="17"/>
      <c r="G3" s="4">
        <v>34227000</v>
      </c>
      <c r="H3" s="17" t="s">
        <v>13</v>
      </c>
      <c r="I3" s="2">
        <v>87.4</v>
      </c>
      <c r="J3" s="17" t="s">
        <v>28</v>
      </c>
      <c r="K3">
        <v>32399000</v>
      </c>
    </row>
    <row r="4" spans="1:11" x14ac:dyDescent="0.15">
      <c r="A4" s="2">
        <v>3</v>
      </c>
      <c r="B4" s="3" t="s">
        <v>31</v>
      </c>
      <c r="C4" s="4">
        <f t="shared" si="0"/>
        <v>463000</v>
      </c>
      <c r="D4" s="17" t="str">
        <f t="shared" si="1"/>
        <v>円/月*人</v>
      </c>
      <c r="E4" s="2" t="s">
        <v>219</v>
      </c>
      <c r="F4" s="17"/>
      <c r="G4" s="4">
        <v>24465000</v>
      </c>
      <c r="H4" s="17" t="s">
        <v>13</v>
      </c>
      <c r="I4" s="2">
        <v>52.9</v>
      </c>
      <c r="J4" s="17" t="s">
        <v>28</v>
      </c>
      <c r="K4">
        <v>28018000</v>
      </c>
    </row>
    <row r="5" spans="1:11" x14ac:dyDescent="0.15">
      <c r="A5" s="2">
        <v>4</v>
      </c>
      <c r="B5" s="3" t="s">
        <v>221</v>
      </c>
      <c r="C5" s="4">
        <f t="shared" si="0"/>
        <v>502000</v>
      </c>
      <c r="D5" s="17" t="str">
        <f t="shared" si="1"/>
        <v>円/月*人</v>
      </c>
      <c r="E5" s="2" t="s">
        <v>222</v>
      </c>
      <c r="F5" s="17"/>
      <c r="G5" s="4">
        <v>29718000</v>
      </c>
      <c r="H5" s="17" t="s">
        <v>223</v>
      </c>
      <c r="I5" s="2">
        <v>59.2</v>
      </c>
      <c r="J5" s="17" t="s">
        <v>224</v>
      </c>
      <c r="K5">
        <v>2155000</v>
      </c>
    </row>
    <row r="6" spans="1:11" x14ac:dyDescent="0.15">
      <c r="A6" s="2">
        <v>4</v>
      </c>
      <c r="B6" s="3" t="s">
        <v>15</v>
      </c>
      <c r="C6" s="4">
        <f t="shared" si="0"/>
        <v>2575000</v>
      </c>
      <c r="D6" s="17" t="str">
        <f t="shared" si="1"/>
        <v>円/月*施設</v>
      </c>
      <c r="E6" s="2" t="s">
        <v>219</v>
      </c>
      <c r="F6" s="17"/>
      <c r="G6" s="4">
        <v>2575000</v>
      </c>
      <c r="H6" s="17" t="s">
        <v>13</v>
      </c>
      <c r="I6" s="2">
        <v>1</v>
      </c>
      <c r="J6" s="17" t="s">
        <v>69</v>
      </c>
      <c r="K6">
        <v>2059000</v>
      </c>
    </row>
    <row r="7" spans="1:11" x14ac:dyDescent="0.15">
      <c r="A7" s="2">
        <v>5</v>
      </c>
      <c r="B7" s="3" t="s">
        <v>32</v>
      </c>
      <c r="C7" s="4">
        <f t="shared" si="0"/>
        <v>2771000</v>
      </c>
      <c r="D7" s="17" t="str">
        <f t="shared" si="1"/>
        <v>円/月*施設</v>
      </c>
      <c r="E7" s="2" t="s">
        <v>219</v>
      </c>
      <c r="F7" s="17"/>
      <c r="G7" s="4">
        <v>2771000</v>
      </c>
      <c r="H7" s="17" t="s">
        <v>13</v>
      </c>
      <c r="I7" s="2">
        <v>1</v>
      </c>
      <c r="J7" s="17" t="s">
        <v>69</v>
      </c>
      <c r="K7">
        <v>2211000</v>
      </c>
    </row>
    <row r="8" spans="1:11" x14ac:dyDescent="0.15">
      <c r="A8" s="2">
        <v>6</v>
      </c>
      <c r="B8" s="3" t="s">
        <v>14</v>
      </c>
      <c r="C8" s="4">
        <f t="shared" si="0"/>
        <v>2599000</v>
      </c>
      <c r="D8" s="17" t="str">
        <f t="shared" si="1"/>
        <v>円/月*施設</v>
      </c>
      <c r="E8" s="2" t="s">
        <v>219</v>
      </c>
      <c r="F8" s="17"/>
      <c r="G8" s="4">
        <v>2599000</v>
      </c>
      <c r="H8" s="17" t="s">
        <v>13</v>
      </c>
      <c r="I8" s="2">
        <v>1</v>
      </c>
      <c r="J8" s="17" t="s">
        <v>69</v>
      </c>
      <c r="K8">
        <v>978000</v>
      </c>
    </row>
    <row r="9" spans="1:11" x14ac:dyDescent="0.15">
      <c r="A9" s="2">
        <v>7</v>
      </c>
      <c r="B9" s="3" t="s">
        <v>33</v>
      </c>
      <c r="C9" s="4">
        <f t="shared" si="0"/>
        <v>1086000</v>
      </c>
      <c r="D9" s="17" t="str">
        <f t="shared" si="1"/>
        <v>円/月*施設</v>
      </c>
      <c r="E9" s="2" t="s">
        <v>219</v>
      </c>
      <c r="F9" s="17"/>
      <c r="G9" s="4">
        <v>1086000</v>
      </c>
      <c r="H9" s="17" t="s">
        <v>13</v>
      </c>
      <c r="I9" s="2">
        <v>1</v>
      </c>
      <c r="J9" s="17" t="s">
        <v>69</v>
      </c>
      <c r="K9">
        <v>4981000</v>
      </c>
    </row>
    <row r="10" spans="1:11" x14ac:dyDescent="0.15">
      <c r="A10" s="2">
        <v>8</v>
      </c>
      <c r="B10" s="3" t="s">
        <v>34</v>
      </c>
      <c r="C10" s="4">
        <f t="shared" si="0"/>
        <v>5351000</v>
      </c>
      <c r="D10" s="17" t="str">
        <f t="shared" si="1"/>
        <v>円/月*施設</v>
      </c>
      <c r="E10" s="2" t="s">
        <v>219</v>
      </c>
      <c r="F10" s="17"/>
      <c r="G10" s="4">
        <v>5351000</v>
      </c>
      <c r="H10" s="17" t="s">
        <v>13</v>
      </c>
      <c r="I10" s="2">
        <v>1</v>
      </c>
      <c r="J10" s="17" t="s">
        <v>69</v>
      </c>
      <c r="K10">
        <v>5746000</v>
      </c>
    </row>
    <row r="11" spans="1:11" x14ac:dyDescent="0.15">
      <c r="A11" s="2">
        <v>9</v>
      </c>
      <c r="B11" s="3" t="s">
        <v>35</v>
      </c>
      <c r="C11" s="4">
        <f t="shared" si="0"/>
        <v>5507000</v>
      </c>
      <c r="D11" s="17" t="str">
        <f t="shared" si="1"/>
        <v>円/月*施設</v>
      </c>
      <c r="E11" s="2" t="s">
        <v>219</v>
      </c>
      <c r="F11" s="17"/>
      <c r="G11" s="4">
        <v>5507000</v>
      </c>
      <c r="H11" s="17" t="s">
        <v>13</v>
      </c>
      <c r="I11" s="2">
        <v>1</v>
      </c>
      <c r="J11" s="17" t="s">
        <v>69</v>
      </c>
      <c r="K11">
        <v>4016000</v>
      </c>
    </row>
    <row r="12" spans="1:11" x14ac:dyDescent="0.15">
      <c r="A12" s="2">
        <v>10</v>
      </c>
      <c r="B12" s="3" t="s">
        <v>36</v>
      </c>
      <c r="C12" s="4">
        <f t="shared" si="0"/>
        <v>288000</v>
      </c>
      <c r="D12" s="17" t="str">
        <f t="shared" si="1"/>
        <v>円/月*人</v>
      </c>
      <c r="E12" s="2" t="s">
        <v>219</v>
      </c>
      <c r="F12" s="17"/>
      <c r="G12" s="4">
        <v>4460000</v>
      </c>
      <c r="H12" s="17" t="s">
        <v>13</v>
      </c>
      <c r="I12" s="2">
        <v>15.5</v>
      </c>
      <c r="J12" s="17" t="s">
        <v>28</v>
      </c>
      <c r="K12">
        <v>20021000</v>
      </c>
    </row>
    <row r="13" spans="1:11" x14ac:dyDescent="0.15">
      <c r="A13" s="2">
        <v>11</v>
      </c>
      <c r="B13" s="3" t="s">
        <v>37</v>
      </c>
      <c r="C13" s="4">
        <f t="shared" si="0"/>
        <v>382000</v>
      </c>
      <c r="D13" s="17" t="str">
        <f t="shared" si="1"/>
        <v>円/月*人</v>
      </c>
      <c r="E13" s="2" t="s">
        <v>219</v>
      </c>
      <c r="F13" s="17"/>
      <c r="G13" s="4">
        <v>21484000</v>
      </c>
      <c r="H13" s="17" t="s">
        <v>13</v>
      </c>
      <c r="I13" s="2">
        <v>56.3</v>
      </c>
      <c r="J13" s="17" t="s">
        <v>28</v>
      </c>
      <c r="K13">
        <v>4981000</v>
      </c>
    </row>
    <row r="14" spans="1:11" x14ac:dyDescent="0.15">
      <c r="A14" s="2">
        <v>12</v>
      </c>
      <c r="B14" s="3" t="s">
        <v>38</v>
      </c>
      <c r="C14" s="4">
        <f t="shared" si="0"/>
        <v>5058000</v>
      </c>
      <c r="D14" s="17" t="str">
        <f t="shared" si="1"/>
        <v>円/月*施設</v>
      </c>
      <c r="E14" s="2" t="s">
        <v>219</v>
      </c>
      <c r="F14" s="17"/>
      <c r="G14" s="4">
        <v>5058000</v>
      </c>
      <c r="H14" s="17" t="s">
        <v>13</v>
      </c>
      <c r="I14" s="2">
        <v>1</v>
      </c>
      <c r="J14" s="17" t="s">
        <v>69</v>
      </c>
      <c r="K14">
        <v>1020000</v>
      </c>
    </row>
    <row r="15" spans="1:11" x14ac:dyDescent="0.15">
      <c r="A15" s="2">
        <v>13</v>
      </c>
      <c r="B15" s="3" t="s">
        <v>39</v>
      </c>
      <c r="C15" s="4">
        <f t="shared" si="0"/>
        <v>1144000</v>
      </c>
      <c r="D15" s="17" t="str">
        <f t="shared" si="1"/>
        <v>円/月*施設</v>
      </c>
      <c r="E15" s="2" t="s">
        <v>219</v>
      </c>
      <c r="F15" s="17"/>
      <c r="G15" s="4">
        <v>1144000</v>
      </c>
      <c r="H15" s="17" t="s">
        <v>13</v>
      </c>
      <c r="I15" s="2">
        <v>1</v>
      </c>
      <c r="J15" s="17" t="s">
        <v>69</v>
      </c>
      <c r="K15">
        <v>3236000</v>
      </c>
    </row>
    <row r="16" spans="1:11" x14ac:dyDescent="0.15">
      <c r="A16" s="2">
        <v>14</v>
      </c>
      <c r="B16" s="3" t="s">
        <v>40</v>
      </c>
      <c r="C16" s="4">
        <f t="shared" si="0"/>
        <v>4616000</v>
      </c>
      <c r="D16" s="17" t="str">
        <f t="shared" si="1"/>
        <v>円/月*施設</v>
      </c>
      <c r="E16" s="2" t="s">
        <v>219</v>
      </c>
      <c r="F16" s="17"/>
      <c r="G16" s="4">
        <v>4616000</v>
      </c>
      <c r="H16" s="17" t="s">
        <v>13</v>
      </c>
      <c r="I16" s="2">
        <v>1</v>
      </c>
      <c r="J16" s="17" t="s">
        <v>69</v>
      </c>
      <c r="K16">
        <v>1185000</v>
      </c>
    </row>
    <row r="17" spans="1:11" x14ac:dyDescent="0.15">
      <c r="A17" s="2">
        <v>15</v>
      </c>
      <c r="B17" s="3" t="s">
        <v>41</v>
      </c>
      <c r="C17" s="4">
        <f t="shared" si="0"/>
        <v>1572000</v>
      </c>
      <c r="D17" s="17" t="str">
        <f t="shared" si="1"/>
        <v>円/月*施設</v>
      </c>
      <c r="E17" s="2" t="s">
        <v>219</v>
      </c>
      <c r="F17" s="17"/>
      <c r="G17" s="4">
        <v>1572000</v>
      </c>
      <c r="H17" s="17" t="s">
        <v>13</v>
      </c>
      <c r="I17" s="2">
        <v>1</v>
      </c>
      <c r="J17" s="17" t="s">
        <v>69</v>
      </c>
      <c r="K17">
        <v>2088000</v>
      </c>
    </row>
    <row r="18" spans="1:11" x14ac:dyDescent="0.15">
      <c r="A18" s="2">
        <v>16</v>
      </c>
      <c r="B18" s="3" t="s">
        <v>42</v>
      </c>
      <c r="C18" s="4">
        <f t="shared" si="0"/>
        <v>2340000</v>
      </c>
      <c r="D18" s="17" t="str">
        <f t="shared" si="1"/>
        <v>円/月*施設</v>
      </c>
      <c r="E18" s="2" t="s">
        <v>219</v>
      </c>
      <c r="F18" s="17"/>
      <c r="G18" s="4">
        <v>2340000</v>
      </c>
      <c r="H18" s="17" t="s">
        <v>13</v>
      </c>
      <c r="I18" s="2">
        <v>1</v>
      </c>
      <c r="J18" s="17" t="s">
        <v>69</v>
      </c>
      <c r="K18">
        <v>1959000</v>
      </c>
    </row>
    <row r="19" spans="1:11" x14ac:dyDescent="0.15">
      <c r="A19" s="2">
        <v>17</v>
      </c>
      <c r="B19" s="3" t="s">
        <v>43</v>
      </c>
      <c r="C19" s="4">
        <f t="shared" si="0"/>
        <v>2405000</v>
      </c>
      <c r="D19" s="17" t="str">
        <f t="shared" si="1"/>
        <v>円/月*施設</v>
      </c>
      <c r="E19" s="2" t="s">
        <v>219</v>
      </c>
      <c r="F19" s="17"/>
      <c r="G19" s="4">
        <v>2405000</v>
      </c>
      <c r="H19" s="17" t="s">
        <v>13</v>
      </c>
      <c r="I19" s="2">
        <v>1</v>
      </c>
      <c r="J19" s="17" t="s">
        <v>69</v>
      </c>
      <c r="K19">
        <v>4331000</v>
      </c>
    </row>
    <row r="20" spans="1:11" x14ac:dyDescent="0.15">
      <c r="A20" s="2">
        <v>18</v>
      </c>
      <c r="B20" s="3" t="s">
        <v>44</v>
      </c>
      <c r="C20" s="4">
        <f t="shared" si="0"/>
        <v>4841000</v>
      </c>
      <c r="D20" s="17" t="str">
        <f t="shared" si="1"/>
        <v>円/月*施設</v>
      </c>
      <c r="E20" s="2" t="s">
        <v>219</v>
      </c>
      <c r="F20" s="17"/>
      <c r="G20" s="4">
        <v>4841000</v>
      </c>
      <c r="H20" s="17" t="s">
        <v>13</v>
      </c>
      <c r="I20" s="2">
        <v>1</v>
      </c>
      <c r="J20" s="17" t="s">
        <v>69</v>
      </c>
      <c r="K20">
        <v>5316000</v>
      </c>
    </row>
    <row r="21" spans="1:11" x14ac:dyDescent="0.15">
      <c r="A21" s="2">
        <v>19</v>
      </c>
      <c r="B21" s="3" t="s">
        <v>45</v>
      </c>
      <c r="C21" s="4">
        <f t="shared" si="0"/>
        <v>384000</v>
      </c>
      <c r="D21" s="17" t="str">
        <f t="shared" si="1"/>
        <v>円/月*人</v>
      </c>
      <c r="E21" s="2" t="s">
        <v>219</v>
      </c>
      <c r="F21" s="17"/>
      <c r="G21" s="4">
        <v>5863000</v>
      </c>
      <c r="H21" s="17" t="s">
        <v>13</v>
      </c>
      <c r="I21" s="2">
        <v>15.3</v>
      </c>
      <c r="J21" s="17" t="s">
        <v>28</v>
      </c>
      <c r="K21">
        <v>7817000</v>
      </c>
    </row>
    <row r="22" spans="1:11" x14ac:dyDescent="0.15">
      <c r="A22" s="2">
        <v>20</v>
      </c>
      <c r="B22" s="3" t="s">
        <v>46</v>
      </c>
      <c r="C22" s="4">
        <f t="shared" si="0"/>
        <v>351000</v>
      </c>
      <c r="D22" s="17" t="str">
        <f t="shared" si="1"/>
        <v>円/月*人</v>
      </c>
      <c r="E22" s="2" t="s">
        <v>219</v>
      </c>
      <c r="F22" s="17"/>
      <c r="G22" s="4">
        <v>8374000</v>
      </c>
      <c r="H22" s="17" t="s">
        <v>13</v>
      </c>
      <c r="I22" s="2">
        <v>23.9</v>
      </c>
      <c r="J22" s="17" t="s">
        <v>28</v>
      </c>
      <c r="K22">
        <v>9960000</v>
      </c>
    </row>
    <row r="23" spans="1:11" x14ac:dyDescent="0.15">
      <c r="A23" s="2">
        <v>21</v>
      </c>
      <c r="B23" s="3" t="s">
        <v>47</v>
      </c>
      <c r="C23" s="4">
        <f t="shared" si="0"/>
        <v>403000</v>
      </c>
      <c r="D23" s="17" t="str">
        <f t="shared" si="1"/>
        <v>円/月*人</v>
      </c>
      <c r="E23" s="2" t="s">
        <v>219</v>
      </c>
      <c r="F23" s="17"/>
      <c r="G23" s="4">
        <v>10636000</v>
      </c>
      <c r="H23" s="17" t="s">
        <v>13</v>
      </c>
      <c r="I23" s="2">
        <v>26.4</v>
      </c>
      <c r="J23" s="17" t="s">
        <v>28</v>
      </c>
      <c r="K23">
        <v>5690000</v>
      </c>
    </row>
    <row r="24" spans="1:11" x14ac:dyDescent="0.15">
      <c r="A24" s="2">
        <v>22</v>
      </c>
      <c r="B24" s="3" t="s">
        <v>48</v>
      </c>
      <c r="C24" s="4">
        <f t="shared" si="0"/>
        <v>6731000</v>
      </c>
      <c r="D24" s="17" t="str">
        <f t="shared" si="1"/>
        <v>円/月*施設</v>
      </c>
      <c r="E24" s="2" t="s">
        <v>219</v>
      </c>
      <c r="F24" s="17"/>
      <c r="G24" s="4">
        <v>6731000</v>
      </c>
      <c r="H24" s="17" t="s">
        <v>13</v>
      </c>
      <c r="I24" s="2">
        <v>1</v>
      </c>
      <c r="J24" s="17" t="s">
        <v>69</v>
      </c>
    </row>
  </sheetData>
  <phoneticPr fontId="2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3"/>
  <sheetViews>
    <sheetView workbookViewId="0">
      <selection activeCell="D3" sqref="D3"/>
    </sheetView>
  </sheetViews>
  <sheetFormatPr defaultRowHeight="13.5" x14ac:dyDescent="0.15"/>
  <cols>
    <col min="1" max="1" width="9" customWidth="1"/>
    <col min="4" max="4" width="40.625" customWidth="1"/>
  </cols>
  <sheetData>
    <row r="1" spans="1:4" x14ac:dyDescent="0.15">
      <c r="A1" s="2"/>
      <c r="B1" s="2" t="s">
        <v>80</v>
      </c>
      <c r="C1" s="2" t="s">
        <v>21</v>
      </c>
      <c r="D1" s="2" t="s">
        <v>84</v>
      </c>
    </row>
    <row r="2" spans="1:4" x14ac:dyDescent="0.15">
      <c r="A2" s="2" t="s">
        <v>145</v>
      </c>
      <c r="B2" s="2">
        <v>1000000</v>
      </c>
      <c r="C2" s="2" t="s">
        <v>146</v>
      </c>
      <c r="D2" s="2" t="s">
        <v>147</v>
      </c>
    </row>
    <row r="3" spans="1:4" ht="40.5" x14ac:dyDescent="0.15">
      <c r="A3" s="2" t="s">
        <v>148</v>
      </c>
      <c r="B3" s="2">
        <v>8000000</v>
      </c>
      <c r="C3" s="2" t="s">
        <v>146</v>
      </c>
      <c r="D3" s="25" t="s">
        <v>149</v>
      </c>
    </row>
  </sheetData>
  <phoneticPr fontId="2"/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</vt:i4>
      </vt:variant>
    </vt:vector>
  </HeadingPairs>
  <TitlesOfParts>
    <vt:vector size="9" baseType="lpstr">
      <vt:lpstr>（別b）資金計画</vt:lpstr>
      <vt:lpstr>（参07）居住費等計算書</vt:lpstr>
      <vt:lpstr>単価等</vt:lpstr>
      <vt:lpstr>建築</vt:lpstr>
      <vt:lpstr>開設準備</vt:lpstr>
      <vt:lpstr>基準事業費</vt:lpstr>
      <vt:lpstr>運転資金</vt:lpstr>
      <vt:lpstr>法人事務費</vt:lpstr>
      <vt:lpstr>'（別b）資金計画'!Print_Area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10493</dc:creator>
  <cp:lastModifiedBy>三浦範明</cp:lastModifiedBy>
  <cp:lastPrinted>2022-04-21T04:42:59Z</cp:lastPrinted>
  <dcterms:created xsi:type="dcterms:W3CDTF">2018-02-08T07:42:23Z</dcterms:created>
  <dcterms:modified xsi:type="dcterms:W3CDTF">2022-05-10T06:50:25Z</dcterms:modified>
</cp:coreProperties>
</file>